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donikeqerimi/Desktop/First Draft of the Strategy/"/>
    </mc:Choice>
  </mc:AlternateContent>
  <xr:revisionPtr revIDLastSave="0" documentId="13_ncr:1_{AEA15AC4-22B5-9E4A-A0DD-D01D43265C8E}" xr6:coauthVersionLast="36" xr6:coauthVersionMax="46" xr10:uidLastSave="{00000000-0000-0000-0000-000000000000}"/>
  <bookViews>
    <workbookView xWindow="48120" yWindow="-4740" windowWidth="19080" windowHeight="21600" tabRatio="916" activeTab="3" xr2:uid="{00000000-000D-0000-FFFF-FFFF00000000}"/>
  </bookViews>
  <sheets>
    <sheet name="Kapitulli I (I.1) " sheetId="35" r:id="rId1"/>
    <sheet name="Kapitulli I (I.2)" sheetId="34" r:id="rId2"/>
    <sheet name="Kapitulli I (I.3)" sheetId="36" r:id="rId3"/>
    <sheet name="Kapitulli I (I.4)" sheetId="37" r:id="rId4"/>
    <sheet name="Kapitulli II (II.1)" sheetId="29" r:id="rId5"/>
    <sheet name="Kapitulli II (II.2)" sheetId="28" r:id="rId6"/>
    <sheet name="Kapitulli II (II.3)" sheetId="27" r:id="rId7"/>
    <sheet name="Kapitulli II (II.4)" sheetId="26" r:id="rId8"/>
    <sheet name="Kapitulli III (III.1)" sheetId="19" r:id="rId9"/>
    <sheet name="Kapitulli III (III.2)" sheetId="38" r:id="rId10"/>
    <sheet name="Kapitulli III (III.3)" sheetId="39" r:id="rId11"/>
    <sheet name="Kapitulli III (III.4) " sheetId="40" r:id="rId12"/>
    <sheet name="Kapitulli III (III.5)" sheetId="41" r:id="rId13"/>
    <sheet name="Kapitulli IV (IV.1)" sheetId="42" r:id="rId14"/>
    <sheet name="Kapitulli IV (IV.2)" sheetId="43" r:id="rId15"/>
  </sheets>
  <definedNames>
    <definedName name="_xlnm.Print_Area" localSheetId="0">'Kapitulli I (I.1) '!$A$1:$K$84</definedName>
    <definedName name="_xlnm.Print_Area" localSheetId="1">'Kapitulli I (I.2)'!$A$1:$K$45</definedName>
    <definedName name="_xlnm.Print_Area" localSheetId="5">'Kapitulli II (II.2)'!$A$1:$K$25</definedName>
    <definedName name="_xlnm.Print_Area" localSheetId="6">'Kapitulli II (II.3)'!$A$1:$K$65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0" i="43" l="1"/>
  <c r="E60" i="43"/>
  <c r="D60" i="43"/>
  <c r="G36" i="41"/>
  <c r="G37" i="41"/>
  <c r="E36" i="41"/>
  <c r="E37" i="41"/>
  <c r="D36" i="41"/>
  <c r="D37" i="41"/>
  <c r="G62" i="19"/>
  <c r="E62" i="19"/>
  <c r="D62" i="19"/>
  <c r="G41" i="26"/>
  <c r="G63" i="43" s="1"/>
  <c r="E41" i="26"/>
  <c r="D41" i="26"/>
  <c r="G66" i="37"/>
  <c r="G67" i="37"/>
  <c r="E66" i="37"/>
  <c r="E67" i="37"/>
  <c r="D66" i="37"/>
  <c r="D67" i="37"/>
  <c r="G63" i="27"/>
  <c r="G65" i="27" s="1"/>
  <c r="G42" i="26" s="1"/>
  <c r="E63" i="27"/>
  <c r="E65" i="27" s="1"/>
  <c r="E42" i="26" s="1"/>
  <c r="E18" i="27"/>
  <c r="D12" i="27"/>
  <c r="D11" i="27"/>
  <c r="D10" i="27"/>
  <c r="D9" i="27"/>
  <c r="D63" i="43" l="1"/>
  <c r="E63" i="43"/>
  <c r="D63" i="27"/>
  <c r="D65" i="27" s="1"/>
  <c r="D42" i="26" s="1"/>
  <c r="G62" i="39"/>
  <c r="G64" i="39" s="1"/>
  <c r="E59" i="39"/>
  <c r="D45" i="39"/>
  <c r="D44" i="39"/>
  <c r="D62" i="39" s="1"/>
  <c r="D64" i="39" s="1"/>
  <c r="E43" i="39"/>
  <c r="E42" i="39"/>
  <c r="E31" i="39"/>
  <c r="E29" i="39"/>
  <c r="E27" i="39"/>
  <c r="G25" i="39"/>
  <c r="E25" i="39"/>
  <c r="E62" i="39" s="1"/>
  <c r="E64" i="39" s="1"/>
  <c r="D54" i="43" l="1"/>
  <c r="G51" i="43"/>
  <c r="E51" i="43"/>
  <c r="G49" i="43"/>
  <c r="E49" i="43"/>
  <c r="G47" i="43"/>
  <c r="E47" i="43"/>
  <c r="G45" i="43"/>
  <c r="E45" i="43"/>
  <c r="E54" i="43" s="1"/>
  <c r="G74" i="35"/>
  <c r="E74" i="35"/>
  <c r="G73" i="35"/>
  <c r="E73" i="35"/>
  <c r="E72" i="35"/>
  <c r="E71" i="35"/>
  <c r="E68" i="35"/>
  <c r="E67" i="35"/>
  <c r="G61" i="35"/>
  <c r="E61" i="35"/>
  <c r="G60" i="35"/>
  <c r="E60" i="35"/>
  <c r="G45" i="35"/>
  <c r="E45" i="35"/>
  <c r="D45" i="35"/>
  <c r="G44" i="35"/>
  <c r="E44" i="35"/>
  <c r="D44" i="35"/>
  <c r="D27" i="35"/>
  <c r="D26" i="35"/>
  <c r="D24" i="35"/>
  <c r="D20" i="35"/>
  <c r="D19" i="35"/>
  <c r="D18" i="35"/>
  <c r="E56" i="43" l="1"/>
  <c r="E61" i="43" s="1"/>
  <c r="E64" i="43" s="1"/>
  <c r="E59" i="43"/>
  <c r="D56" i="43"/>
  <c r="D61" i="43" s="1"/>
  <c r="D64" i="43" s="1"/>
  <c r="D59" i="43"/>
  <c r="E82" i="35"/>
  <c r="D82" i="35"/>
  <c r="G54" i="43"/>
  <c r="G82" i="35"/>
  <c r="E38" i="34"/>
  <c r="E34" i="34"/>
  <c r="E33" i="34"/>
  <c r="D28" i="34"/>
  <c r="G19" i="34"/>
  <c r="E19" i="34"/>
  <c r="G18" i="34"/>
  <c r="E18" i="34"/>
  <c r="E43" i="34" s="1"/>
  <c r="D17" i="34"/>
  <c r="D16" i="34"/>
  <c r="G28" i="36"/>
  <c r="G20" i="36"/>
  <c r="G34" i="36" s="1"/>
  <c r="E20" i="36"/>
  <c r="E34" i="36" s="1"/>
  <c r="D20" i="36"/>
  <c r="D34" i="36" s="1"/>
  <c r="G19" i="36"/>
  <c r="E19" i="36"/>
  <c r="D19" i="36"/>
  <c r="G56" i="43" l="1"/>
  <c r="G61" i="43" s="1"/>
  <c r="G64" i="43" s="1"/>
  <c r="G59" i="43"/>
  <c r="G43" i="34"/>
  <c r="D43" i="34"/>
  <c r="G59" i="37"/>
  <c r="E59" i="37"/>
  <c r="G58" i="37"/>
  <c r="E58" i="37"/>
  <c r="D35" i="37"/>
  <c r="D34" i="37"/>
  <c r="G26" i="37"/>
  <c r="E26" i="37"/>
  <c r="D26" i="37"/>
  <c r="G25" i="37"/>
  <c r="E25" i="37"/>
  <c r="D25" i="37"/>
  <c r="D14" i="37"/>
  <c r="D10" i="37"/>
  <c r="G21" i="29"/>
  <c r="E21" i="29"/>
  <c r="D21" i="29"/>
  <c r="E16" i="29"/>
  <c r="D15" i="29"/>
  <c r="D12" i="29"/>
  <c r="D20" i="28"/>
  <c r="G17" i="28"/>
  <c r="G21" i="28" s="1"/>
  <c r="G40" i="26" s="1"/>
  <c r="E17" i="28"/>
  <c r="E21" i="28" s="1"/>
  <c r="E40" i="26" s="1"/>
  <c r="D17" i="28"/>
  <c r="G14" i="28"/>
  <c r="E14" i="28"/>
  <c r="D14" i="28"/>
  <c r="D11" i="28"/>
  <c r="D10" i="28"/>
  <c r="D21" i="28" s="1"/>
  <c r="D40" i="26" s="1"/>
  <c r="G34" i="26"/>
  <c r="E34" i="26"/>
  <c r="D34" i="26"/>
  <c r="E29" i="26"/>
  <c r="G24" i="26"/>
  <c r="E24" i="26"/>
  <c r="D24" i="26"/>
  <c r="G23" i="26"/>
  <c r="E23" i="26"/>
  <c r="E35" i="26" s="1"/>
  <c r="D23" i="26"/>
  <c r="D35" i="26" s="1"/>
  <c r="G35" i="26" l="1"/>
  <c r="D60" i="37"/>
  <c r="D65" i="37" s="1"/>
  <c r="D62" i="43" s="1"/>
  <c r="G60" i="37"/>
  <c r="G65" i="37" s="1"/>
  <c r="G62" i="43" s="1"/>
  <c r="E60" i="37"/>
  <c r="E65" i="37" s="1"/>
  <c r="E62" i="43" s="1"/>
  <c r="G60" i="19"/>
  <c r="D60" i="19"/>
  <c r="E37" i="19"/>
  <c r="E60" i="19" s="1"/>
  <c r="D37" i="19"/>
  <c r="D10" i="42"/>
  <c r="G28" i="38"/>
  <c r="E28" i="38"/>
  <c r="D28" i="38"/>
  <c r="G20" i="40"/>
  <c r="E20" i="40"/>
  <c r="D20" i="40"/>
  <c r="D17" i="40"/>
  <c r="D15" i="40"/>
  <c r="E30" i="41"/>
  <c r="E35" i="41" s="1"/>
  <c r="G28" i="41"/>
  <c r="G30" i="41" s="1"/>
  <c r="G35" i="41" s="1"/>
  <c r="E28" i="41"/>
  <c r="D28" i="41"/>
  <c r="D30" i="41" s="1"/>
  <c r="D35" i="41" s="1"/>
  <c r="G42" i="42"/>
  <c r="E42" i="42"/>
  <c r="D42" i="42"/>
  <c r="B1" i="42" l="1"/>
</calcChain>
</file>

<file path=xl/sharedStrings.xml><?xml version="1.0" encoding="utf-8"?>
<sst xmlns="http://schemas.openxmlformats.org/spreadsheetml/2006/main" count="1932" uniqueCount="1169">
  <si>
    <t>Objektivat strategjike dhe specifike, treguesit dhe veprimet</t>
  </si>
  <si>
    <t>Rezultati</t>
  </si>
  <si>
    <t>Treguesi: [titulli]</t>
  </si>
  <si>
    <t>X [vit]</t>
  </si>
  <si>
    <t>Qëllimi specifik [titulli]</t>
  </si>
  <si>
    <t>Nr.</t>
  </si>
  <si>
    <t>Veprimi</t>
  </si>
  <si>
    <t>Afati i fundit</t>
  </si>
  <si>
    <t>Buxheti</t>
  </si>
  <si>
    <t>Burimi i financimit</t>
  </si>
  <si>
    <t>Institucioni udhëheqës dhe mbështetës</t>
  </si>
  <si>
    <t>Produkti (Output)</t>
  </si>
  <si>
    <t>Referenca në dokumente</t>
  </si>
  <si>
    <t>Nga të cilat kapitale:</t>
  </si>
  <si>
    <t>Nga të cilat rrjedhëse:</t>
  </si>
  <si>
    <t xml:space="preserve">Buxheti </t>
  </si>
  <si>
    <t xml:space="preserve"> Buxheti i përgjithshëm për Planin e Veprimit:</t>
  </si>
  <si>
    <t>Buxheti i përgjithshëm për Objektivin Specifik III.4:</t>
  </si>
  <si>
    <t>Buxheti i përgjithshëm për Objektivin Specifik III.5:</t>
  </si>
  <si>
    <t xml:space="preserve">Masa e politikes: Përmirësimi i kornizës ligjore dhe institucionale për të siguruar mjete juridike efektive me shikim në shërbimet ligjore dhe të drejtësisë të orientuara kah qytetari </t>
  </si>
  <si>
    <t>KPK, PSH, MPB, PK</t>
  </si>
  <si>
    <t>MD, SHKK</t>
  </si>
  <si>
    <t>Masa e politikes: Përmirësimi i kornizës ligjore dhe institucionale për të përmirësuar qasjen në informata</t>
  </si>
  <si>
    <t>KGJK</t>
  </si>
  <si>
    <t>MD</t>
  </si>
  <si>
    <t>Masa e politikes: Forcimi i kapacitetit të MD-së për të udhëhequr reformën gjyqësore</t>
  </si>
  <si>
    <t>Masa e politikes: "Forcimi i kapaciteteve administrative të MD-së, në veçanti departamentit të BE-së, si dhe atyre departamenteve që janë përgjegjëse për zbatimin e reformave të drejtësisë"</t>
  </si>
  <si>
    <t>Masa e politikes: Forcimi i kapacitetit të planifikimit strategjik në sektorin e drejtësisë</t>
  </si>
  <si>
    <t>Masa e politikes: Përdorimi i teknologjive moderne në sektorin e drejtësisë</t>
  </si>
  <si>
    <t xml:space="preserve">MD, Qeveria e Kosovës </t>
  </si>
  <si>
    <t xml:space="preserve">Policia e Kosovës </t>
  </si>
  <si>
    <t xml:space="preserve"> </t>
  </si>
  <si>
    <t>OAK</t>
  </si>
  <si>
    <t>KGjK</t>
  </si>
  <si>
    <t>WJP Faktori 7:Drejtësia Civile, nën-faktori: 7.7 Mekanizmat ZAK janë të qasshme, të paanshme dhe efektive</t>
  </si>
  <si>
    <t>Zyra, stafi dhe e tërë infrastruktura përcjellëse e Odës së Ndërmjetësuesve e kompletuar dhe funksionale</t>
  </si>
  <si>
    <t>Mekanizmi koordinues i themeluar dhe funksional; x takime të mbajtura; zyre funksionale të ndërmjetësimit në gjykata dhe prokurori</t>
  </si>
  <si>
    <t>MD, MTI</t>
  </si>
  <si>
    <t>Zyra së bashku me tërë infrastrukturën përcjellëse e Odës së Administratorëve të Falimentimit e kompletuar dhe funksionale</t>
  </si>
  <si>
    <t>Përgatitja dhe zbatimi i aktiviteteve të rregullta për ngrijten e vetëdijes për procedurat e falimentimit dhe rolin e administratorëve të falimentimit në këto procedura, brenda sistemit të drejtësisë dhe për publikun.</t>
  </si>
  <si>
    <t>MD, OPPK, KGjK</t>
  </si>
  <si>
    <t>Ndërmarrja e një analize gjithpërfshirëse të nevojave të trajnimit, duke marrë parasysh vlerësimet e mëhershme të ngjashme në lidhje me shkathtësitë ligjore, administrative dhe teknike të profesioneve të lira.</t>
  </si>
  <si>
    <t>MD, OPPK, ONK, Oda e Ndërmjetësuesve, OAFK</t>
  </si>
  <si>
    <t>MD, ONK, OPP</t>
  </si>
  <si>
    <t>Forcimi i kapaciteteve të odave përkatëse të profesioneve të lira në lidhje me ofrimin e trajnimeve (tranimet fillestare dhe trajnimeve të vazhdueshme të detyrueshme) me qëllim të rritjës së nivelit të cilësisë së shërbimeve për qytetarët dhe bizneset.</t>
  </si>
  <si>
    <t>MD, ONK, OPP, OAFK, Oda e Ndërmjetësuesve</t>
  </si>
  <si>
    <t>MD, OPP</t>
  </si>
  <si>
    <t>Komisioni Profesional i themeluar dhe funksional.</t>
  </si>
  <si>
    <t>MD, OAFK</t>
  </si>
  <si>
    <t>Aktet nënligjore të miratuara.</t>
  </si>
  <si>
    <t>Krijimi dhe zbatimi i një mekanizmi të realizueshëm për bashkërendim të ngushtë në mes të MD dhe odave përkatëse të PLL-ve.</t>
  </si>
  <si>
    <t>Mekanizëm funksional dhe fleksibil i komunikimit.</t>
  </si>
  <si>
    <t>MD, OPP, ONK, MIA/Agjencia Kadastrale, MTI/Regjistri i Pengut</t>
  </si>
  <si>
    <t>PP-të dhe noterët kanë qasje në regjistrat publik</t>
  </si>
  <si>
    <r>
      <t>Masa e politikes:</t>
    </r>
    <r>
      <rPr>
        <b/>
        <i/>
        <sz val="10"/>
        <color theme="1"/>
        <rFont val="Arial Narrow"/>
        <family val="2"/>
      </rPr>
      <t>Përmirësimi i cilësisë së ofrimit të shërbimeve për të gjitha profesionet e lira ligjore</t>
    </r>
  </si>
  <si>
    <r>
      <t xml:space="preserve">Masa e politikes: </t>
    </r>
    <r>
      <rPr>
        <b/>
        <i/>
        <sz val="10"/>
        <color theme="1"/>
        <rFont val="Arial Narrow"/>
        <family val="2"/>
      </rPr>
      <t>Përmirësimi i bashkëpunimit ndër-profesional</t>
    </r>
  </si>
  <si>
    <t>2021-2023</t>
  </si>
  <si>
    <t>Krijimi i ueb faqeve më miqësore për përdoruesit, të cilat ofrojnë informata përmbajtësore për publikun, duke përfshirë ato ligjore.</t>
  </si>
  <si>
    <t>Treguesi (t)</t>
  </si>
  <si>
    <t>WJP Faktori 3: Qeveri e hapur, nën faktori 3.3: Pjesëmarrja civile.</t>
  </si>
  <si>
    <t xml:space="preserve">Miratimi i Rregullores për klasifikimin e dokumenteve në kuadër të sistemit gjyqësor. </t>
  </si>
  <si>
    <t xml:space="preserve">Rregullorja për klasifikimin e dokumenteve gjyqësore e miratuar. </t>
  </si>
  <si>
    <t>KPK</t>
  </si>
  <si>
    <t xml:space="preserve">Ueb faqja e MD-së e  qasshme dhe e azhurnuar me informata përmbajtesore për publikun. </t>
  </si>
  <si>
    <t>MPB</t>
  </si>
  <si>
    <t xml:space="preserve">Ueb faqja e MPB-së e  qasshme dhe e azhurnuar me informata përmbajtesore për publikun. </t>
  </si>
  <si>
    <t>Policia e Kosovës</t>
  </si>
  <si>
    <t xml:space="preserve">Ueb faqja e Policisë e  qasshme dhe e azhurnuar me informata përmbajtesore për publikun. </t>
  </si>
  <si>
    <t>ADK, MD, KGjK, KPK</t>
  </si>
  <si>
    <t>MD, Qeveria e Kosovës</t>
  </si>
  <si>
    <t xml:space="preserve">Rregullorja për organizimin e brendshëm të MD-së e ndryshuar dhe divizioni i themeluar. </t>
  </si>
  <si>
    <t>Ndryshimi i Rregullores Nr.31/2013 për organizimin e brendshëm të Ministrisë së Drejtësisë ashtu që të parashihet themelimi i Divizionit të Analitikës dhe Monitorimit Statistikor.</t>
  </si>
  <si>
    <t xml:space="preserve">X trajnime të realizuara. </t>
  </si>
  <si>
    <t xml:space="preserve">Trajnimi i zyrtarëve të Divizionit për Planifikim Strategjik lidhur me planifikimin strategjik. </t>
  </si>
  <si>
    <t xml:space="preserve">4 zyrtarë të rekrutuar në Divizionin për Planifikim Strategjik. </t>
  </si>
  <si>
    <t xml:space="preserve">Rregullorja për organizimin e brendshëm të MD-së e ndryshuar dhe divizioni për planifikim strategjik i themeluar. </t>
  </si>
  <si>
    <t xml:space="preserve">Ofrimi i kurseve të gjuhës së huaj për zyrtarët e Ministrisë së Drejtësisë. </t>
  </si>
  <si>
    <t xml:space="preserve">Gjashtë zyrtarë të rinj të rekrutuar në Departamentin Ligjor. </t>
  </si>
  <si>
    <t xml:space="preserve">Katër zyrtarë të rinj të rekrutuar në Departamentin për Integrim Evropian dhe Koordinim të Politikave. </t>
  </si>
  <si>
    <t xml:space="preserve">Rregullorja për organizimin e brendshëm të MD-së e ndryshuar dhe departamenti i themeluar. </t>
  </si>
  <si>
    <t>Atasheu i drejtësisë i vendosur në Bruksel.</t>
  </si>
  <si>
    <t xml:space="preserve">Vendosja e atasheut të drejtësisë në përfaqësimin e Kosovës në Bruksel. </t>
  </si>
  <si>
    <t>Treguesit (t)</t>
  </si>
  <si>
    <t xml:space="preserve">Punëtoria e mbajtur. </t>
  </si>
  <si>
    <t xml:space="preserve">Masa e politikes: Avancimi i komunikimit dhe bashkëpunimit me organizatat e shoqërisë civile </t>
  </si>
  <si>
    <t>Masa e politikes:  Rritja e kapacitetit të gjyqësorit të Kosovës për integrim në BE</t>
  </si>
  <si>
    <t xml:space="preserve">Qëllimi specifik: Fuqizimi i rolit të Ministrisë së Drejtësisë  në procesin e anëtarësimit në Bashkimin Evropian </t>
  </si>
  <si>
    <t>Qëllimi specifik: Rritja e rolit mbikëqyrës dhe avokues të organizatave të shoqërisë civile</t>
  </si>
  <si>
    <t xml:space="preserve">Miratimi i Strategjisë për Komunikim me Publikun në përputhje me Ligjin për Qasje në Dokumente Publike. </t>
  </si>
  <si>
    <t xml:space="preserve">Strategjia për Komunikim me Publikun miratuar.  </t>
  </si>
  <si>
    <t xml:space="preserve">Themelimi i një mekanizmi të koordinimit me të gjithë akterët e drejtësisë. </t>
  </si>
  <si>
    <t xml:space="preserve">Themelimi i mekanizmit për koordinimin e donatorëve në sektorin e drejtësisë. </t>
  </si>
  <si>
    <t xml:space="preserve">Mekanizmi i koordinimit me të gjithë akterët e drejtësisë i themeluar. </t>
  </si>
  <si>
    <t xml:space="preserve">Rekrutimi i  zyrtarëve të rinj me njohuri të avancuara të gjuhës angleze në Departamentin për Integrim Evropian dhe Koordinim të Politikave. </t>
  </si>
  <si>
    <t>Rekrutimi i zyrtarëve të rinj me njohuri të avancuara të gjuhës angleze në Departamentin Ligjor.</t>
  </si>
  <si>
    <t xml:space="preserve">Kurset e ofruara në gjuhën angleze, frenge dhe gjermane. </t>
  </si>
  <si>
    <t>MD, MPB, ZKM</t>
  </si>
  <si>
    <t>Lista e avokatëve mbrojtës e publikuar</t>
  </si>
  <si>
    <t>OAK, MD</t>
  </si>
  <si>
    <t>Përditësimi i listës së avokatëve mbrojtëse që  caktohen "ex officio" në raste të ndërlikuara dhe të rënda penale, me informacione lidhur me  pajtueshmërinë individuale të secilit me kriteret e paracaktuara të kualifikimit.</t>
  </si>
  <si>
    <t>Miratimi i kritereve të kualifikimit dhe publikimi i tyre</t>
  </si>
  <si>
    <t>Ndryshimi i kornizës legjislative për vendosjen e kritereve të kualifikimit për avokatët mbrojtës të caktuar "ex officio" në çështje të ndërlikuara dhe të rënda penale</t>
  </si>
  <si>
    <t>Krijimi i listës së pavarur institucionale për zgjedhjen dhe emërimin e avokatëve të certifikuar të mbrojtjes "ex officio", për t’i siguruar standardet minimale të ekspertizës, të përvojës dhe të sjelljes për avokatët mbrojtjes në çështjet penale</t>
  </si>
  <si>
    <t xml:space="preserve">Përkthimi në mënyrë sistematike i praktikës gjyqësore të GJEDNJ-së </t>
  </si>
  <si>
    <t>SHKK</t>
  </si>
  <si>
    <t>Funksionalizimi i kamerave në të gjitha vendet e ndalimit në menaxhim të Policisë së Kosovës</t>
  </si>
  <si>
    <t xml:space="preserve">Hartimi dhe detajimi i Letrës së të Drejtave, me informacionet përkatëse për personat e dyshuar dhe të akuzuar në përputhje me standardet evropiane </t>
  </si>
  <si>
    <t>Plotësim-ndryshimi i Ligjit për Ekzekutimin e Sanksioneve Penale i miratuar</t>
  </si>
  <si>
    <t>Mekanizmi i ankesave në qendra të paraburgimit dhe qendra korrektuese funksional</t>
  </si>
  <si>
    <t xml:space="preserve">Krijimi i mekanizmit të pavarur, të qasshëm dhe efektiv të ankesave lidhur me pretendimet e torturës dhe keqtrajtimit në qendra të paraburgimit dhe qendra korrektuese </t>
  </si>
  <si>
    <t>Mekanizmi i ankesave në stacione policore funksional</t>
  </si>
  <si>
    <t xml:space="preserve">Krijimi i mekanizmit të pavarur, të qasshëm dhe efektiv të ankesave lidhur me pretendimet e torturës dhe keqtrajtimit në stacione policore </t>
  </si>
  <si>
    <t xml:space="preserve">Ndryshim-plotësimi i Kodit Penal i miratuar </t>
  </si>
  <si>
    <t xml:space="preserve">Miratimi i plotësim-ndryshimit të Kodit Penal për të adresuar specifikisht kriminalizimin e keqtrajtimeve në stacionet e policisë, në qendra korrektuese dhe në qendrat e ndalimit </t>
  </si>
  <si>
    <t>Kodit i ri i Procedurës Penale i miratuar</t>
  </si>
  <si>
    <t xml:space="preserve"> Memorandumi i Bashkëpunimit i nënshkruar. </t>
  </si>
  <si>
    <t>Mekanizëm funksional dhe fleksibil i komunikimit, i krijuar.</t>
  </si>
  <si>
    <t>Miratimi i akteve nën-ligjore për kontrollimin dhe mbikqyrjen e administratorëve të falimentimit pas ndryshim/plotësimit të Ligjit për Falimentimin dhe themelimit të Odës së Administratorëve të Falimentimit</t>
  </si>
  <si>
    <t>Standardet e krijuara të miratuara</t>
  </si>
  <si>
    <t xml:space="preserve">Ndërmarrja e masave për harmonizimin e kompetencave përkatëse të Divizionit për Mbikqyrje Administrative të Ligjshmërisë së Aktiviteteve të PL dhe Departamentit të PL </t>
  </si>
  <si>
    <t>Kurrikula e AD-së për trajnime të përbashkëta e miratuar.</t>
  </si>
  <si>
    <t xml:space="preserve">Memorandumi i Mirëkuptimit i nënshkruar </t>
  </si>
  <si>
    <t>MD, ONK</t>
  </si>
  <si>
    <t>Organizimi i trajnimeve për punonjësit e përmbaruesve privat, në bazë të programit të trajnimit të miratuar</t>
  </si>
  <si>
    <t>Programit i trajnimit gjatë shërbimit për punonjësit e përmbaruesve privat, i miratuar</t>
  </si>
  <si>
    <t>Organizimi i trajnimeve për punonjësit e noterëve, në bazë të programit të trajnimit të miratuar</t>
  </si>
  <si>
    <t>Programit i trajnimit gjatë shërbimit për punonjësit e noterëve i miratuar</t>
  </si>
  <si>
    <t>2022-2023</t>
  </si>
  <si>
    <t>Organizimi i trajnimeve fillestare, të vazhdueshme dhe të specializuara për përmbaruesit privat, në bazë të kurrikulave të reja të miratuara</t>
  </si>
  <si>
    <t>Kurrikulat e reja të trajnimit fillestar, të vazhdueshëm dhe të specializuar, të miratuara</t>
  </si>
  <si>
    <t>Organizimi i trajnimeve fillestare, të vazhdueshme dhe të specializuara për noterët, në bazë të kurrikulave të reja të miratuara</t>
  </si>
  <si>
    <t>Hartimi i kurrikulave të reja trajnuese fillestare, të vazhdueshme dhe të specializuar për noterët pajtim me standardet e pranuara dhe praktikat më të mira, me qëllim të rritjës së nivelit të cilësisë së shërbimeve për qytetarët dhe bizneset.</t>
  </si>
  <si>
    <t>Organizimi i trajnimeve fillestare, të vazhdueshme dhe të specializuara për administratorët e falimentimit, në bazë të kurrikulave të miratuara</t>
  </si>
  <si>
    <t>Kurrikulat e trajnimit fillestar, të vazhdueshëm dhe të specializuar të miratuara.</t>
  </si>
  <si>
    <t>Hartimi i kurrikulave të trajnimit fillestar, të vazhdueshëm dhe të specializuar për administratorët e falimentimit, me qëllim të rritjës së nivelit të njohurive dhe shkathtësive dhe cilësisë së ofrimit të shërbimeve të tyre.</t>
  </si>
  <si>
    <t>Organizimi i trajnimeve fillestare, të vazhdueshme dhe të specializuara për ndërmjetësuesit, në bazë të kurrikulave të miratuara</t>
  </si>
  <si>
    <t>Hartimi i kurrikulave të trajnimit fillestar, të vazhdueshëm dhe të specializuar për ndërmjetësuesit, me qëllim të rritjës së nivelit të njohurive dhe shkathtësive dhe cilësisë së ofrimit të shërbimeve të tyre.</t>
  </si>
  <si>
    <t>Lista e nevojave të trajnimit, e miratuar</t>
  </si>
  <si>
    <t>Sistemi uniform i mbledhjes së të dhënave për performancën e sistemit të përmbarimit i krijuar dhe i zbatueshëm.</t>
  </si>
  <si>
    <t>Statuti i ri i Odës së Administratorëve të Falimentimit i miratuar</t>
  </si>
  <si>
    <t>OAF</t>
  </si>
  <si>
    <t>Miratimi i ndryshimit dhe plotësimit të Ligjit për Falimentimin me qëllim të largimit të pengesave aktuale të zbatimit të tij në praktikë, mbrojtjës më të mirë të interesave të kreditorëve, mundësive të shtuara për debitorët (bizneset) që të rikthehen në treg përmes ri-organizimit, dhe ofrimin e bazës ligjore për themelimin e Odës së Administratorëve të Falimentimit.</t>
  </si>
  <si>
    <t>Koncept Dokumenti për fushën e falimentimit i miratuar</t>
  </si>
  <si>
    <t xml:space="preserve">Themelimi i një grupi koordinues në mes të MD dhe MTI për analizimin e legjislacionit në fushën e falimentimit. </t>
  </si>
  <si>
    <t>Ndërmarrja e aktiviteteve për ngrijten e vetëdijes për rolin e ndërmjetësimit në mesin e profesionistëve dhe publikut të gjërë me qëllim të rritjës së përdorimit të ndërmjetësimit.</t>
  </si>
  <si>
    <t>Pajisja e Odës së Ndërmjëtësuesve me mjetet e nevojshme (përfshirë infrastrukturën) me qëllim të funksionalizimit të saj.</t>
  </si>
  <si>
    <t>Akti nënligjor për vetë-inicimin e procedurës së ndërmjetësimit i miratuar</t>
  </si>
  <si>
    <t>Miratimi i aktit nënligjor për vetë-inicimin e procedurës së ndërmjetësimit</t>
  </si>
  <si>
    <t>Akti nënligjor për tarifat e ndërmjetësuesve i miratuar</t>
  </si>
  <si>
    <t>Miratimi i aktit nënligjor për tarifat e ndërmjetësuesve</t>
  </si>
  <si>
    <t>MD, KGjK, KPK</t>
  </si>
  <si>
    <t xml:space="preserve">Nënshkrimi i Memorandumit të Bashkëpunimit i cili parasheh shfrytëzimin e përvojës dhe kapaciteteve të organizatava joqeveritare në trajnimin e gjyqtarëve, prokurorëve, dhe stafit mbështetës në çështjet që lidhen me korrupsionin, krimin e organizuar, qasjen në drejtësi, instrumentet, masat e zbatimit, përmirësimin e standardeve dhe forcimin e mbikëqyrjes së masave kundër korrupsionit. </t>
  </si>
  <si>
    <t>MD            MPJD</t>
  </si>
  <si>
    <r>
      <t xml:space="preserve">Fuqizimi i rolit të MD në nën-komitetin e DLS-së përmes trajnimit të stafit të Departamentit për Integrim Evropian dhe Koordinim të Politikave lidhur me aftësitë raportuese, </t>
    </r>
    <r>
      <rPr>
        <i/>
        <sz val="10"/>
        <color theme="1"/>
        <rFont val="Arial Narrow"/>
        <family val="2"/>
      </rPr>
      <t xml:space="preserve">acquis </t>
    </r>
    <r>
      <rPr>
        <sz val="10"/>
        <color theme="1"/>
        <rFont val="Arial Narrow"/>
        <family val="2"/>
      </rPr>
      <t xml:space="preserve">të BE-së në fushën e DLS, komunikimin diplomatik, dhe aftësitë analitike. </t>
    </r>
  </si>
  <si>
    <t xml:space="preserve">Organizimi i punëtorive tematike lidhur me aspekte të ndryshme të ndërveprimit me BE-në, përfshirë këtu leximin e duhur të raporteve të BE-së, komunikimin, lobimin, dhe raportimin në BE. </t>
  </si>
  <si>
    <t>X punëtori të realizuara.</t>
  </si>
  <si>
    <r>
      <t xml:space="preserve">Fuqizimi i rolit të MPB në nën-komitetin e DLS-së përmes trajnimit të stafit të Departamentit për Integrim Evropian dhe Koordinim të Politikave lidhur me aftësitë raportuese, </t>
    </r>
    <r>
      <rPr>
        <i/>
        <sz val="10"/>
        <color theme="1"/>
        <rFont val="Arial Narrow"/>
        <family val="2"/>
      </rPr>
      <t xml:space="preserve">acquis </t>
    </r>
    <r>
      <rPr>
        <sz val="10"/>
        <color theme="1"/>
        <rFont val="Arial Narrow"/>
        <family val="2"/>
      </rPr>
      <t xml:space="preserve">të BE-së në fushën e DLS, komunikimin diplomatik, dhe aftësitë analitike. </t>
    </r>
  </si>
  <si>
    <t xml:space="preserve">Trajnimi i zyrtarëve të rinj të Departamentit për Integrim Evropian dhe Koordinim të politikave lidhur me kriteret e BE-së për aderim. </t>
  </si>
  <si>
    <t xml:space="preserve">Ndryshimi i Rregullores Nr.31/2013 për organizimin e brendshëm të Ministrisë së Drejtësisë ashtu që të parashihet themelimi i Divizionit për Planifikim Strategjik. </t>
  </si>
  <si>
    <t>MD, KGJK</t>
  </si>
  <si>
    <t>ADK, OJQ</t>
  </si>
  <si>
    <t xml:space="preserve">Ligji për KGJK-në i ndryshuar. Ligji për Evidencën Qendrore Penale i miratuar.  </t>
  </si>
  <si>
    <t>Koncept Dokumenti për Mbrojtjen e së drejtës për gjykim brenda një kohe të arsyeshme i miratuar.</t>
  </si>
  <si>
    <t>Miratimi i Kodit të Procedurës Penale, në mënyrë që të avancohen të drejtat për informim dhe interpretim në fushën e gjyqësisë penale, në përputhje me standardet e BE-së, si dhe të bëhet rritja e numrit të mjeteve juridike në dispozicion dhe efektivitetit të shtuar të mjeteve juridike për mosfunksionimet e sistemit të drejtësisë lidhur me të drejtat e të pandehurve në procedurë penale</t>
  </si>
  <si>
    <t xml:space="preserve">Ndryshimi i Kodit të Etikës për prokurorët për të sanksionuar si shkelje të rëndë disiplinore kufizimin e të drejtës për përfaqësim ligjor në çështjet penale </t>
  </si>
  <si>
    <t>Kodi i ndryshuar i Etikës për prokurorë i miratuar</t>
  </si>
  <si>
    <t xml:space="preserve">Prokurorët e shtetit dhe policia ofrojnë informata të detyrueshme për individët në lidhje me të drejtën e tyre për përfaqësim ligjor dhe pasojat e heqjes dorë nga kjo e drejtë </t>
  </si>
  <si>
    <t>Raportet dhe procesverbalet e Policisë dhe Prokurorisë theksojnë ofrimin e informatave</t>
  </si>
  <si>
    <t>Miratimi i plotësim-ndryshimit të Ligjit për Ekzekutimin e Sanksioneve Penale për përcaktimin e dispozitave ligjore që garantojnë : a) të drejtën për mjekë, vizita të rregullta dhe të shpeshta të monitorimit mjekësor në të gjitha qendrat korrektuese dhe të ndalimit; b) përmirësojnë mekanizmin e ankesave të personave në ndalim pas shpalljes së dënimit (në aspektin ligjor dhe praktik); c) sigurojnë një sistem të qasshëm, tërësisht të pavarur, ekspeditiv dhe efektiv të  ankesave</t>
  </si>
  <si>
    <t>Letra me informacionet mbi të drejtat e personave e miratuar dhe shpërndarë në të gjitha stacionet policore, si dhe e qasshme për çdo të dyshuar dhe akuzuar</t>
  </si>
  <si>
    <t>Ngritja e tansparencës së operacioneve të SHKK në lidhje me trajtimin e shkeljeve nga personeli në qendrat korrektuese dhe të ndalimit.</t>
  </si>
  <si>
    <t>Përmirësimi i sistemit të ruajtjës dhe azhurnimit të regjistrave në SHKK lidhur me personat e paraburgosur.</t>
  </si>
  <si>
    <t xml:space="preserve">Sistemi I ruajtjës dhe azhurnimit të regjistrave në SHKK funksional. </t>
  </si>
  <si>
    <t>Në të gjitha vendet e ndalimit kamerat e instaluara dhe funksionale.</t>
  </si>
  <si>
    <t>Instalimi i vazhdueshëm i kamerave në qendrat nën menaxhim të SHKK.</t>
  </si>
  <si>
    <t>Numri i rritur i kamerave të instaluara dhe funksionale.</t>
  </si>
  <si>
    <t>ADK</t>
  </si>
  <si>
    <t>Praktika gjyqësore e KEDNJ-së e botuar, e publikuar dhe e shpërndarë në të gjitha gjykatat dhe zyrat e prokurorisë.</t>
  </si>
  <si>
    <t>Lista me avokatët mbrojtës në përfaqësim ligjor e publikuar.</t>
  </si>
  <si>
    <t>1 video produksion dhe transmetimi i tij në kanale televizive, si dhe tabela reklamuese dhe reklama në portale, uebfaqe të MD-së dhe rrjete sociale të realizuara, për çdo vit.</t>
  </si>
  <si>
    <t>Ligji i amendamentuar për Falimentimin i miratuar</t>
  </si>
  <si>
    <t>Miratimi i Statutit të ri të Odës së Administratorëve Falimentues, në bazë të ndryshimit dhe plotësimit të Ligjit për Falimentimin.</t>
  </si>
  <si>
    <t>Pajisja e Odës së Administratorëve të Falimentimit me mjetet e nevojshme (përfshirë infrastrukturën) me qëllim të funksionalizimit të saj.</t>
  </si>
  <si>
    <t>2021 - 2023</t>
  </si>
  <si>
    <t>Krijimi dhe zbatimi i një sistemi të përshtatshëm dhe uniform i mbledhjes së të dhënave për performancën e sistemit të përmbarimit, me qëllim të krijimit të një pasqyre më të mirë dhe më të qartë për performancën e sistemit dhe trendet e përgjithshme të regjistruara, që lejojnë vendimmarjen më mirë të informuar.</t>
  </si>
  <si>
    <t>Marrja e vendimit për rekrutimin e 20 përmbaruesve privat shtesë me qëllim të një shpërndarje më të mirë gjeografike të shërbimeve të përmbarimit.</t>
  </si>
  <si>
    <t>20 përmbarues privat të ri të rekrutuar.</t>
  </si>
  <si>
    <t>Marrja e vendimit për rekrutimin e 10 përmbaruesve privat shtesë me qëllim të një shpërndarje më të mirë gjeografike të shërbimeve të përmbarimit.</t>
  </si>
  <si>
    <t>10 përmbarues privat të ri të rekrutuar.</t>
  </si>
  <si>
    <t>MD, Oda e Ndërmjetësuesve</t>
  </si>
  <si>
    <t xml:space="preserve">Hartimi i kurrikulave të reja trajnuese fillestare, të vazhdueshme dhe të specializuar për përmbaruesit privat në pajtim me standardet e pranuara dhe praktikat më të mira, me qëllim të rritjës së nivelit të cilësisë së shërbimeve për qytetarët dhe bizneset. </t>
  </si>
  <si>
    <t>4 trajnime për trajner të realizuara, 1 për çdo profesion të lirë: noterë, përmbarues privat, administratorë falimentues dhe ndërmjetësues.</t>
  </si>
  <si>
    <t xml:space="preserve">Të parashihet në Ligjin për Falimentimin, obligimi i vijimit të trajnimeve vjetore të vazhdueshme për administratorët falimentues, me qëllim të rritjës së njohurive dhe shkathtësive, cilësisë së shërbimeve të ofruara dhe shtimit të besimit të publikut në shërbimet e ofruara nga profesionet e lira. </t>
  </si>
  <si>
    <t xml:space="preserve">MD, MTI </t>
  </si>
  <si>
    <t>Amandamenti i Ligjit për Falimentim që parasheh trajnimin e vazhdueshëm për administratorë falimentues, i miratuar.</t>
  </si>
  <si>
    <t>Miratimi i aktit të brendshëm të OAFK që rregullon trajnimin e vazhdueshëm për administratorët falimentues</t>
  </si>
  <si>
    <t>OAFK</t>
  </si>
  <si>
    <t>Akti i OAFK për trajnimin e vazhdueshëm të administratorëve falimentues, i miratuar.</t>
  </si>
  <si>
    <t>Krijimi i programit të trajnimit gjatë shërbimit për punonjësit e noterëve, me qëllim të rritjës së cilësisë së shërbimeve të ofruara për qytetarët dhe bizneset.</t>
  </si>
  <si>
    <t>Krijimi i programit të trajnimit gjatë shërbimit për punonjësit e përmbaruesve privat, me qëllim të rritjës së cilësisë së shërbimeve të ofruara për qytetarët dhe bizneset.</t>
  </si>
  <si>
    <t>MD, KGjK, KPK, Odat e profesioneve të lira, ADK</t>
  </si>
  <si>
    <t>Rishikimi i Kodit të Etikës të Noterëve, për të reflektuar ndryshimet e fundit të Ligjit të Noterisë</t>
  </si>
  <si>
    <t>Kodi i ri i Etikës të Noterëve, i miratuar.</t>
  </si>
  <si>
    <t>Hartimi i Kodit të Etikës të Administratorëve Falimentues</t>
  </si>
  <si>
    <t>Kodi i Etikës i Administratorëve Falimentues, i miratuar.</t>
  </si>
  <si>
    <t>Rishikimi i statutit të OPP me qëllim të qartësimit më të madh të rolit të organeve të OPP dhe hiearkisë së akteve të brendshme normative të OPP</t>
  </si>
  <si>
    <t>Statuti i rishikuar i OPP i miratuar</t>
  </si>
  <si>
    <t>Rishikimi i draft Kodit të Etikës së PP përmes koordinimit të ngushtë në mes të OPP dhe MD me qëllim të zhvillimit më të mirë të rregullave bazë të etikës dhe sjelljës së përmbaruesve privat.</t>
  </si>
  <si>
    <t>Kodi i ri Etikës të Përmbarues Privat i miratuar.</t>
  </si>
  <si>
    <t>Të ndërmerret analiza e kompetencave përkatëse të Divizionit për Mbikqyrje Administrative të Ligjshmërisë së Aktiviteteve të Profesioneve të Lira dhe Departamentit të Profesioneve të Lira (përfshirë dy divizionet ekzistuese) në kuadër të MD-së</t>
  </si>
  <si>
    <t>Analiza e kompetencave përkatëse e realizuar.</t>
  </si>
  <si>
    <t>Masat për harmonizimin e operacioneve të miratuara.</t>
  </si>
  <si>
    <t>Krijimi i udhëzimeve të detajuara për performancën, monitorimin dhe kontrollimin e noterëve, ndërmjetësuesve dhe administratorëve falimentues, me qëllim të monitorimit dhe kontrollit më të mirë ndaj profesioneve të lira.</t>
  </si>
  <si>
    <t>MD, ONK, Oda e Ndërmjetësuesve, OAFK</t>
  </si>
  <si>
    <t>Udhëzimet për performancën, monitorimin dhe kontrollimin e profesioneve të lira të miratuara.</t>
  </si>
  <si>
    <t>Krijimi dhe funksionalizimi i Komisionit Profesional për vlerësimin e përmbarimit me qëllim të ofrimit të një mundësie të rishikimit të pavarur mbi sistemin e përmbarimit, i cili lejon një llogaridhënie të shtuar, dhe kontribuon në identifikimin e mënyrave për përmirësimin e mëtejshëm të tij.</t>
  </si>
  <si>
    <t>Krijimi i programit të trajnimit për MD-në dhe Odat përkatëse në zbatimin e udhëzimeve të monitorimit dhe kontrollimit ndaj profesioneve të lira.</t>
  </si>
  <si>
    <t>Programi i trajnimit i miratuar.</t>
  </si>
  <si>
    <t>Organizimi i trajnimeve për MD-në dhe Odat përkatëse në zbatimin e udhëzimeve të monitorimit dhe kontrollimit të profesioneve të lira.</t>
  </si>
  <si>
    <t>Krijimi i standardeve, përfshirë afatet kohore standarde, gjatë të cilës duhet të merren masat nga përmbaruesit drejt përfundimit të lëndës së përmbarimit.</t>
  </si>
  <si>
    <t>Krijimi i një mekanizmi të realizueshëm, funksional dhe fleksibil të komunikimit në mes të profesioneve të lira në një anë, dhe KGjK dhe KPK në anën tjetër, me qëllim të bashkërendimit dhe bashkëpunimit më të mirë ndërinstitucional dhe ndër-profesional në mes të profesioneve të lira dhe akterëve tjerë të drejtësisë.</t>
  </si>
  <si>
    <t>MD, ONK, OPP, OAFK, Oda e Ndërmjetësuesve, KGjK, KPK</t>
  </si>
  <si>
    <t>Përgatitja e kurrikulës së Akademisë së Drejtësisë për trajnime për gjykatësit dhe prokurorët mbi rolin e secilit profesion ligjor, me qëllim të të kuptuarit më të mirë nga ana e secilit aktor në fushën e drejtësisë për nevojat specifike të secilit profesion të lirë.</t>
  </si>
  <si>
    <t>Kurrikula e trajnimit e miratuar</t>
  </si>
  <si>
    <t>Organizimi i trajnimeve për gjyqtarët dhe prokurorët mbi rolin e secilit profesion ligjor, me qëllim të të kuptuarit më të mirë nga ana e secilit aktor në fushën e drejtësisë për nevojat specifike të secilit profesion të lirë.</t>
  </si>
  <si>
    <t>Përfshirja e përfaqësuesve të profesioneve të lira në grupet punuese kur ligjet dhe politikat të cilat në mënyrë të drejtpërdrejtë dhe të tërthorët ndikojnë në punën e tyre, hartohen apo diskutohen në nivelin e politikbërjes.</t>
  </si>
  <si>
    <t>Profesionet e lira marrin pjesë në të gjitha aktet relevante të politikave dhe ligjore që hartohen.</t>
  </si>
  <si>
    <t xml:space="preserve">Miratimi i ndryshimeve/plotësimeve ligjore, ose nënshkrimi i Memorandumeve të Mirëkuptimit për të siguruar qasjen e PP-ve dhe noterëve në regjistrat publik me qëllim të përmirësimit të cilësisë të shërbimeve të ofruara nga PP dhe noterët për qytetarët dhe bizneset. </t>
  </si>
  <si>
    <t>Buxheti i përgjithshëm për Objektivin Specifik III.1:</t>
  </si>
  <si>
    <t>Mekanizmi koordinues i themeluar dhe funksional; x numër i takimeve koordinuese në mes të akterëve</t>
  </si>
  <si>
    <t>IAP, ABGj, organet tjera jo-gjyqësore, administrative, dhe organeve tjera të barazisë.</t>
  </si>
  <si>
    <t>Themelimi dhe funksionalizimi i një mekanizmi koordinues në mes të IAP dhe organeve tjera jo-gjyqësore, administrative dhe të barazisë, me qëllim të përmirësimit të koordinimit ndër-instiucional për mbrojtje më të mirë të të drejtave të njeriut, dhe ofrimin e shërbimeve më të mira ligjore për qytetarët.</t>
  </si>
  <si>
    <t xml:space="preserve">x raportime nga institucionet publike në lidhje me adresimin e rekomandimeve të Institucionit të Avokatit të Popullit </t>
  </si>
  <si>
    <t>Koordinatori Kombëtar për Dhunën në Familje</t>
  </si>
  <si>
    <t>Programi i trajnimit sistematik hartuar</t>
  </si>
  <si>
    <t>Programi i trajnimit të specializuar hartuar</t>
  </si>
  <si>
    <t>ZQM, PK, KPK, KGjK, OAK</t>
  </si>
  <si>
    <t>Vendimi i miratuar i KGjK-së; Vendime të rishikuara gjyqësore në baza vjetore; Diskutimi i raportit të vlerësimit në KGjK</t>
  </si>
  <si>
    <t>Të miratohet vendimi për rishikimin vjetor të vendimeve gjyqësore në lidhje me rastet e dhunës me bazë gjinore për të vlerësuar nëse vendimet janë në përputhje me  Udhëzimeve për Dënime në Kosovë.</t>
  </si>
  <si>
    <t>PSV të perditesuara, të haromonizuara dhe të miratuara.</t>
  </si>
  <si>
    <t>ABGJ</t>
  </si>
  <si>
    <t>Harmonizimi dhe përditësimi i Procedurave Standarde të Veprimit (PSV) që adresojnë forma të ndryshme të dhunës me bazë gjinore me qëllim të reagimit dhe ndërhyrjes së përmirësuar</t>
  </si>
  <si>
    <t>Mekanizmi koordinues i themeluar dhe i funksionalizuar; x takime të mbajtura të mekanizmit koordinues.</t>
  </si>
  <si>
    <t xml:space="preserve">QRK </t>
  </si>
  <si>
    <t>Vendimi i miratuar</t>
  </si>
  <si>
    <t>MD, Qeveria e RK</t>
  </si>
  <si>
    <t>Miratimi i vendimit për kriteret dhe procedurat e shpërndarjës së fondeve shtesë për strehimoret për viktimat e dhunës në baza gjinore.</t>
  </si>
  <si>
    <t>Amendamentet e Kodit Penal të miratuara.</t>
  </si>
  <si>
    <t>Ndryshimi i Kodit Penal të Kosovës për të njohur dhunën me bazë gjinore në përputhje me kërkesat e Konventës së Stambollit me qëllim të ofrimit të mbrojtjes më efektive të grave; për të përfshirë krimet kundër personave LGBTI në përcaktimet e krimeve të urrejtjes për mbrojtje më efektive të të drejtave të komunitetit LGBTI.</t>
  </si>
  <si>
    <t>Programi i trajnimit individual dhe të përbashkët në mes të OAK, KGjK, KPK dhe AD i themeluar x numër i trajnimeve/takimeve individuale dhe të përbashkëta për rolin e ndërmjetësimit; ndërmjetësimi si modul i trajnimit fillestar dhe të vazhdueshëm ligjor për avokatët.</t>
  </si>
  <si>
    <t xml:space="preserve">Kodi i Etikës për Avokat i ndryshuar, i miratuar </t>
  </si>
  <si>
    <t>Ndryshimi i Kodit të Etikës për Avokatët për të përfshirë obligimin për rekomandimin për avokatët për të marrë parasysh mjetet alternative të zgjidhjës së kontesteve, përfshirë ndërmjetësimin, para se të referohen palët në gjykatë, dhe dhënien e informacioneve dhe këshillave relevante për palët</t>
  </si>
  <si>
    <t xml:space="preserve">Strategjia e miratuar për Ndjërmjetësim  </t>
  </si>
  <si>
    <t xml:space="preserve">Hartimi i Strategjisë për Ndërmjetësimin në pajtim me Udhëzuesin e CEPEJ për Ndërmjetësimin nga Avokatët, me qëllim të rritjes së rolit të avokatëve në promovimin e ndërmjetësimit </t>
  </si>
  <si>
    <t>Memorandumi i Mirëkuptimit i lidhur; rrjeti funksional i bashkëpunimit në mes të shërbimeve të ndryshme ligjore dhe drejtësisë.</t>
  </si>
  <si>
    <t>MD, KGjK, KPK, OAK, Oda e Ndërmjetësuesve të Kosovës, sektor të tjerë.</t>
  </si>
  <si>
    <t>Nënshkrimi i një Memorandumi të Mirëkuptimit në mes të ofruesve të ndryshëm të ndihmës juridike dhe sektorëve tjerë siç janë shëndetësia, shërbimet sociale, qendrat e punësimit dhe të tjera, me qëllim të krijimit të rrjetit të bashkëpunimit në ofrimin e ndihmës juridike, këshillave dhe informacioneve për opsionet e zgjidhjes së kontesteve dhe krijimit të rrjeteve të referimit.</t>
  </si>
  <si>
    <t>Faqe të internetit të përditësuara me informacione thelbësore për qytetarët</t>
  </si>
  <si>
    <t xml:space="preserve">Përditësimi i portaleve të institucioneve në mënyrë të ofrohen informacione të qarta dhe transparente në lidhje me llojet e mundësive të zgjidhjes alternative të kontesteve, kur ato janë të përshtatshme, shpenzimet dhe kohëzgjatja e tyre </t>
  </si>
  <si>
    <t>Ligji për shpenzimet dhe tarifat gjyqësore i miratuar.</t>
  </si>
  <si>
    <t xml:space="preserve">Të miratohet një ligj i veçantë për shpenzimet dhe tarifat gjyqësore me qëllim të ngritjes së transparencës në lidhje me shpenzimet për drejtësi. </t>
  </si>
  <si>
    <t>Katedra për Gjuhët Sllave në Fakultetin e Filologjisë, e themeluar dhe funksionale.</t>
  </si>
  <si>
    <t xml:space="preserve">Fakulteti Filologjik, Komisioneri për Gjuhët </t>
  </si>
  <si>
    <t>Themelimi i Katedrës për Gjuhët Sllave në Fakultetin Filologjik të Universitetit të Prishtinës me qëllim të ofrimit të interpretëve/përkthyesve të kualikuar dy-gjuhësor</t>
  </si>
  <si>
    <t>KGjK, KPK</t>
  </si>
  <si>
    <t xml:space="preserve">Mbajtja e trajnimeve për përkthyes/interpretë të gjykatave për konceptet ligjore dhe Kodin e Etikës së Përkthyesve/Interpretëve </t>
  </si>
  <si>
    <t>Programi i trajnimit për përkthyesit/interpretët gjyqësor i zhvilluar;</t>
  </si>
  <si>
    <t xml:space="preserve">Faqe të internetit të azhurnuara me informacione thelbësore për qytetarët; Faqet e internetit përmbajnë shabllone të dokumenteve </t>
  </si>
  <si>
    <t>Përditësimi i faqeve të internetit të KPK me informata thelbësore dhe të thjeshtëzuara për publikun, përfshirë informacionin juridik, shabllonet e dokumenteve që duhet të dorëzohen në gjykatë/prokurori dhe udhëzimet tjera për publikun.</t>
  </si>
  <si>
    <t>Materialet e publikuara dhe informatat lehtësisht të qassme për qytetaret</t>
  </si>
  <si>
    <t>Hartimi dhe vënia në dispozicion për publikun e informacioneve relevante përmes  materialeve promovuese si broshura dhe postera, të cilat përmbajnë informata si vendndodhja e gjykatës(ave) dhe disponueshmëria dhe orari i transportit publik, me qëllim të ofrimit të informacioneve publike dhe lehtësisht të qasshme për qytetarët.</t>
  </si>
  <si>
    <t xml:space="preserve">Aplikacioni i përfunduar dhe informatat lehtësisht të qassme për qytetaret
</t>
  </si>
  <si>
    <t>Hartimi dhe vënia në dispozicion për publikun e informacioneve relevante përmes një aplikacioni në telefona të mençur, në të cilin vihen në dispozicion informata si vendndodhja e gjykatës(ave) dhe prokurorive, disponueshmëria dhe orari i transportit publik, koha e seancave dëgjimore dhe informacione të ngjashme)</t>
  </si>
  <si>
    <t xml:space="preserve">Anketa e realizuar; Rezultatet e anketës të publikura
</t>
  </si>
  <si>
    <t>Të realizohet një anketë e përdoruesve të gjykatave dhe prokurorive në lidhje me nevojat e tyre për qasje në drejtësi, në përputhje me Udhëzimet e Rishikuara për Krjimin e Hartave Gjyqësore në Pëkrahje të Qasjës në Drejtësi në një Sistem Gjyqësor të CEPEJ</t>
  </si>
  <si>
    <t>Ligji për Procedurat në Kontestet Civile/Komerciale me Vlerë të Vogël i miratuar.</t>
  </si>
  <si>
    <t>MD, KGJK, Kuvendi i Kosovës</t>
  </si>
  <si>
    <t>Të miratohet ligji i posaçëm për procedurat në kontestet civile/komerciale me vlerë të vogël, me qëllim të ofrimit të procedurave më të shpejta dhe më pak të kushtueshme për qytetarët.</t>
  </si>
  <si>
    <t>Harta e nevojave juridike të qytetarëve e finalizuar.</t>
  </si>
  <si>
    <t>x numër i sesioneve informuese për publikun të mbajtura gjatë vitit.</t>
  </si>
  <si>
    <t>ANJF</t>
  </si>
  <si>
    <t>Mbajtja e sesioneve informuese për publikun me qëllim të ngritjes së vetëdijes për ekzistimin e ndihmës juridike falas dhe mundësive që ajo siguron për qasje më të mirë në drejtësi</t>
  </si>
  <si>
    <t>x numër i materialeve informuese në gjuhët zyrtare të Republikës së Kosovës të botuara dhe të shpërndara;</t>
  </si>
  <si>
    <t>Publikimi i materialeve informuese në gjuhët zyrtare me qëllim të ngritjes së vetëdijes për ekzistimin e ndihmës juridike falas dhe mundësive që ajo siguron për qasje më të mirë në drejtësi</t>
  </si>
  <si>
    <t>x numër i kampanjave të vetdijësimit të lansuara gjatë vitit</t>
  </si>
  <si>
    <t>Organizimi i kampanjave të vetdijësimit me qëllim të ngritjes së vetëdijes për ekzistimin e ndihmës juridike falas dhe mundësive që ajo siguron për qasje më të mirë në drejtësi</t>
  </si>
  <si>
    <t>Linjat telefonike pa pagesë në dispozicion të publikut</t>
  </si>
  <si>
    <t>Qeveria e RK, MD dhe ANJF</t>
  </si>
  <si>
    <t xml:space="preserve">Krijimi i linjave telefonike pa pagesë me qëllim të ngritjes së vetëdijes për ekzistimin e ndihmës juridike falas dhe mundësive që ajo siguron për qasje më të mirë në drejtësi </t>
  </si>
  <si>
    <t>Miratimi i një Vendimi për kriteret dhe procedurat e shpërndarjes së fondeve për zyrat mobile të ndihmës juridike falas me qëllim të sigurimit të mbulimit më të mirë territorial, në bazë të vlerësimit paraprak të nevojave të qytetarëve në një territor të caktuar dhe nivelit të ofrimit të ndihmës juridike falas nga ANJF.</t>
  </si>
  <si>
    <t>ANJF, AD, KGJ, KPK</t>
  </si>
  <si>
    <t xml:space="preserve">Organizimi i trajnimeve të përbashkëta për stafin e ANJF-së, gjyqtarë dhe prokurorë  </t>
  </si>
  <si>
    <t>Programi i trajnimit të përbashkët i miratuar</t>
  </si>
  <si>
    <t>Nënshkrimi i një Memorandumi të Mirëkuptimit në mes të ANJF dhe AD për zhvillimin dhe realizimin e një programi të trajnimit të përbashkët për gjyqtarët, prokurorët dhe zyrtarët e ndihmës juridike të ANJF me qëllim të rritjes së kapaciteteve për ofrimin e ndihmës juridike falas, dhe të kuptuarit më të mirë nga ana e gjyqtarëve të nocionit të ''interesit të drejtësisë'' me rastin e caktimit të përfaqësimit  juridik falas.</t>
  </si>
  <si>
    <t xml:space="preserve">Mendimi Juridik i miratuar nga Kolegji i Gjykatës Supreme dhe shpërndarë në të gjitha Gjykatat, Prokuroritë dhe Policinë e Kosovës </t>
  </si>
  <si>
    <t>Gjykata Supreme</t>
  </si>
  <si>
    <t>Gjykata Supreme të lëshojë mendim juridik dhe të sqarojë konceptin "interesi i drejtësisë" për përfaqësim sipas detyrës zyrtare, në drejtësinë penale në përputhje me jurisprudencën e GJEDNJ-së</t>
  </si>
  <si>
    <t>Statistikat e publikuara në raportin vjetor</t>
  </si>
  <si>
    <t xml:space="preserve">Mbajtja e rregullt dhe publikimi i statistikave të besueshme, mbi kërkesat, vendimet e dhënies dhe refuzimit të ndihmës juridike falas dhe arsyet e refuzimit. </t>
  </si>
  <si>
    <t>Akti nën-ligjor i miratuar</t>
  </si>
  <si>
    <t xml:space="preserve">Hartimi i një akti nën-ligjor për krijimin e një sistemi për mbledhjen e statistikave të besueshme, i cili evidenton kërkesat, vendimet e dhënies dhe refuzimit të ndihmës juridike falas, arsyet e refuzimit, me qëllim të matjes së kritereve për ofrimin e ndihmës juridike falas. </t>
  </si>
  <si>
    <t>Vendimet model të miratuara</t>
  </si>
  <si>
    <t>Hartimi i vendimeve model për ANJF për dhënien apo refuzimin e ndihmës juridike falas.</t>
  </si>
  <si>
    <t>Rregullorja për trajtimin e kërkesave dhe përzgjedhjen e lëndëve për ndihmë juridike falas e miratuar; mekanizmi i brendshëm për trajtimin e lëndëve për ndihmë juridike falas është funksional.</t>
  </si>
  <si>
    <t>Hartimi i Rregullores me qëllim të krijimit të një mekanizmi të drejtë dhe transparent për trajtimin e kërkesave për ndihmë juridike falas, dhe përzgjedhjen e lëndëve në përputhje me Nenin 6 të KEDNj, dhe jurisprudencës së GjEDNj</t>
  </si>
  <si>
    <t>Rregullorja për akreditimin e OJQ-ve për ofrimin e ndihmës juridike falas e miratuar; OJQ-të e akredituara</t>
  </si>
  <si>
    <t>Hartimi i një rregulloreje të re për ofrimin e ndihmës juridike falas nga OJQ-të, që parasheh një mekanizëm të akreditimit të OJQ-ve për dhënien e ndihmës juridike falas përmes kritereve të qarta</t>
  </si>
  <si>
    <t xml:space="preserve">ANJF </t>
  </si>
  <si>
    <t>Zhvillimi dhe realizimi i një programi të trajnimit adekuat dhe të rregullt për ngritjen e kapaciteteve të stafit të ANJF</t>
  </si>
  <si>
    <t>Rregullorja për Emërimin dhe Mbikqyrjen e Avokatëve dhe profesistëve të tjerë kompetentë për Ndihmë Juridike Falas e miratuar</t>
  </si>
  <si>
    <t>ANJF dhe OAK</t>
  </si>
  <si>
    <t>Hartimi i një rregulloreje të re, që derivon nga ligji i ri për Ndihmë Juridike Falas, për emërimin dhe mbikqyrjen e avokatëve dhe profesionistëve të tjerë kompetentë për ndihmë juridike falas</t>
  </si>
  <si>
    <t>Ligji i ri i për Ndihmë Juridike Falas i miratuar</t>
  </si>
  <si>
    <t>MD, KGJK, KPK, ANJF</t>
  </si>
  <si>
    <t xml:space="preserve">Hartimi dhe miratimi i ligjit të ri për ndihmë juridike falas ashtu që ndihma juridike falas të ofrohet përmes një organi të vetëm, dhe një buxheti të vetëm dhe koherent në rastet civile, penale, administrative, dhe kundërvajtjeve; të parasheh kritere të qarta të rekrutimit të stafit të kualifikuar ligjor; të parasheh edhe avancimin e përfaqësimit juridik dhe ndihmës juridike në përputhje me jurisprudencën e GJEDNJ-së; </t>
  </si>
  <si>
    <t>Objektivi strategjik 3: Përmirësimi i qasjës në gjykata dhe prokurori</t>
  </si>
  <si>
    <t>Kuvendi i Kosovës, MD, MPB, KGjK, KPK</t>
  </si>
  <si>
    <t>MD të bashkëpunojë me KGjK-së dhe KPK-së, për të krijuar hartën e nevojave juridike të qytetarëve në pajtim me Udhëzimet e Rishikuara për Krijimin e Hartave Gjyqësore në Përkrahje të Qasjes në Drejtësi në një Sistem Gjyqësor Cilësor të CEPEJ.</t>
  </si>
  <si>
    <t xml:space="preserve">OAK të promovojë ndryshimet në Kodin e Etikës për Avokatët, për të nxitur përdorimin e ndërmjetësimit përmes klauzolave të ndërmjetësimit në kontrata dhe në këshillat për palët </t>
  </si>
  <si>
    <t>Numri i kontratave të hartuara nga avokatët që parashikojnë klauzola të ndërmjetësimit në kontrata është rritur; Avokatët këshillojnë palët për mundësinë e ndërmjetësimit të kontesteve të tyre</t>
  </si>
  <si>
    <t>Hartimi i programeve të specializuara të trajnimit për gjyqtarë dhe prokurorë në lidhje me natyrën gjinore të akteve të dhunshme ndaj grave, përfshirë dhunën në familje, dhe zbatimin e Udhëzimeve për Dënime në Kosovë</t>
  </si>
  <si>
    <t>Zbatimi i programeve të specializuara të trajnimit për gjyqtarë dhe prokurorë në lidhje me natyrën gjinore të akteve të dhunshme ndaj grave, përfshirë dhunën në familje, dhe zbatimin e Udhëzimeve për Dënime në Kosovë</t>
  </si>
  <si>
    <t>Hartimi i programeve të specializuara të trajnimeve sistematike për stafin e institucioneve përkatëse që kanë kompetenca për luftimin e dhunës në baza gjinore</t>
  </si>
  <si>
    <t>Zbatimi i programeve të specializuara të trajnimeve sistematike për stafin e institucioneve përkatëse që kanë kompetenca për luftimin e dhunës në baza gjinore</t>
  </si>
  <si>
    <t>Buxheti i përgjithshëm për Objektivin Specifik IV.1:</t>
  </si>
  <si>
    <t xml:space="preserve">x trajnime të realizuara. </t>
  </si>
  <si>
    <t>AKK Qeveria</t>
  </si>
  <si>
    <t>2021-          2023</t>
  </si>
  <si>
    <t>Qeveria AKK</t>
  </si>
  <si>
    <t>Avokimi dhe ngritja e vetëdijesimit kundër korrupsionit me qëllim të edukimit të publikut dhe rritjes së numrit të përkrahësve të reformave kundër korrupsionit.</t>
  </si>
  <si>
    <t xml:space="preserve">Masa e politikes: Forcimi i bashkëpunimit me akterët jo shtetëror të përfshirë në parandalimin dhe luftimin e korrupsionit </t>
  </si>
  <si>
    <t xml:space="preserve">2021-          2023  </t>
  </si>
  <si>
    <t>Trajnime të specializuara kundër korrupsionit për të gjithë gjyqtarët e caktuar.</t>
  </si>
  <si>
    <t xml:space="preserve">Akti nënligjor i miratuar. </t>
  </si>
  <si>
    <t xml:space="preserve">x gjyqtarë të caktuar për gjykimin e rasteve të korrupsionit të nivelit të lartë. </t>
  </si>
  <si>
    <t xml:space="preserve">Plotësimi i numrit të gjyqtarëve për të gjykuar rastet e korrupsionit të nivelit të lartë. </t>
  </si>
  <si>
    <t>Masa e politikes: Forcimi i kapaciteteve të Departamentit Special për rastet në kompetencë të PSRK-së, në mënyrë specifike sa i përket rasteve të korrupsionit të nivelit të lartë.</t>
  </si>
  <si>
    <t xml:space="preserve">Ngritja e kapaciteteve për prokurorët e PSRK-së lidhur me teknikat hetimore kundër korrupsionit. </t>
  </si>
  <si>
    <r>
      <t>Hartimi i përkufizimit  të ri '</t>
    </r>
    <r>
      <rPr>
        <i/>
        <sz val="10"/>
        <color theme="1"/>
        <rFont val="Arial Narrow"/>
        <family val="2"/>
      </rPr>
      <t>korrupsion i nivelit të lartë</t>
    </r>
    <r>
      <rPr>
        <sz val="10"/>
        <color theme="1"/>
        <rFont val="Arial Narrow"/>
        <family val="2"/>
      </rPr>
      <t>' i cili do përfshihet i uniformuar në Ligjin për PSRK-në, Kodin Penal dhe ligje të tjera relevante.</t>
    </r>
  </si>
  <si>
    <t xml:space="preserve">Ligji për ndryshimin dhe plotësimin e Ligjit për PSRK-në i miratuar. </t>
  </si>
  <si>
    <t>MD                     PSRK</t>
  </si>
  <si>
    <t xml:space="preserve">Ndryshimi dhe plotësimi i Ligjit për PSRK-në me qëllim që PSRK të pajiset me kompetenca ekskluzive (në vend të kompetencave plotësuese) për hetimin dhe ndjekjen penale të rasteve të korrupsionit të nivelit të lartë. </t>
  </si>
  <si>
    <t>Masa e politikes: Përmirësimi i punës së Zyrës së Prokurorisë Speciale (PSRK)</t>
  </si>
  <si>
    <t xml:space="preserve">Rekrutimi i x zyrtarëve në Divizionin për Luftimin e Korrupsonit dhe Krimit të Organizuar. </t>
  </si>
  <si>
    <t>Funksionalizimi i Divizionit për Luftimin e Korrupsionit dhe Krimit të Organizuar.</t>
  </si>
  <si>
    <t xml:space="preserve">Masa e politikes: Pëmirësimi i punës së Inspektoratit Policor të Kosovës (IPK) </t>
  </si>
  <si>
    <t>x trajnime të specializuara të realizuara gjatë vitit 2021.</t>
  </si>
  <si>
    <t xml:space="preserve">Policia e Kosovës               </t>
  </si>
  <si>
    <t xml:space="preserve">Ngritja e kapaciteteve profesionale të zyrtarëve policorë të DHKEK-së për teknikat hetimore kundër korrupsionit. </t>
  </si>
  <si>
    <t>Hartimi i aktit nënligjor i cili (përveç Procedurave të përgjithshme Standarde të Veprimit që zbatohen për tërë Policinë e Kosovës) përcakton në mënyrë specifike mandatin dhe funksionet e punës së DHKEK.</t>
  </si>
  <si>
    <t xml:space="preserve">Masa e politikes: Përmirësimi i punës së Drejtorisë për Hetimin e Krimeve Ekonomike dhe Korrupsionit (DHKEK) në Policinë e Kosovës  </t>
  </si>
  <si>
    <t xml:space="preserve">Policia e Kosovës  AKSP             </t>
  </si>
  <si>
    <t>Ngritja e kapaciteteve profesionale të zyrtarëve policorë të DSAK-së për zhvillimin e hetimeve në rastet e korrupsionit të nivelit të lartë.</t>
  </si>
  <si>
    <t xml:space="preserve">MPB KPK </t>
  </si>
  <si>
    <t xml:space="preserve">Hartimi i aktit nënligjor, baza ligjore e të cilit është në Ligjin për Organizimin dhe Kompetencat e Autoriteteve Shtetërore për Parandalimin dhe Luftimin e Korrupsionit, i cili do të përcaktojë procedurën për punë të përbashkët në mes të PSRK-së dhe DSAK-së. </t>
  </si>
  <si>
    <t xml:space="preserve">Masa e politikes: Përmirësimi i punës së Departamentit Special Antikorrupsion (DSAK) në Policinë e Kosovës </t>
  </si>
  <si>
    <t>Institucionet e pavarura</t>
  </si>
  <si>
    <t xml:space="preserve">                                                                                                                                  Qeveria</t>
  </si>
  <si>
    <t xml:space="preserve">Qeveria </t>
  </si>
  <si>
    <t xml:space="preserve">Këshilli Kombëtar kundër Korrupsionit i shuar. </t>
  </si>
  <si>
    <t>Presidenti</t>
  </si>
  <si>
    <t>Shuarja e Këshillit Kombëtar kundër Korrupsionit.</t>
  </si>
  <si>
    <t>Masa e politikes: Zëvendësimi i Këshillit Kundër Korrupsionit të Presidentit me mekanizëm koordinues në nivel të Qeverisë</t>
  </si>
  <si>
    <t xml:space="preserve">MD                  </t>
  </si>
  <si>
    <t>Masa e politikes: Qartësimi i kompetencave të autoriteteve shtetërore për parandalimin dhe luftimin e korrupsionit</t>
  </si>
  <si>
    <t xml:space="preserve">6 trajnime të mbajtura. </t>
  </si>
  <si>
    <t xml:space="preserve">AKK            </t>
  </si>
  <si>
    <t>Ngritja e kapaciteteve të stafit të Agjencisë lidhur me mjetet e prezantuara për parandalimin e korrupsionit.</t>
  </si>
  <si>
    <t xml:space="preserve">Rregullorja e ndryshuar dhe mekanizmi për Monitorimin e Zbatimit të Planeve të Integretit i themeluar. </t>
  </si>
  <si>
    <t xml:space="preserve">               AKK</t>
  </si>
  <si>
    <t xml:space="preserve">Ndryshimi dhe plotësimi i Rregullores për organizimin e brendshëm dhe sistematizimin e vendeve të punës në Agjencinë kundër Korrupsionit ashtu që të parashihet  themelimi i mekanizmit për monitorimin e zbatimit të planeve të integriteti. </t>
  </si>
  <si>
    <t xml:space="preserve">Rregullorja e ndryshuar dhe mekanizmi për Vlerësimin Antikorrupsion të Legjislacionit i themeluar. </t>
  </si>
  <si>
    <t xml:space="preserve">Ndryshimi dhe plotësimi i Rregullores për organizimin e brendshëm dhe sistematizimin e vendeve të punës në Agjencinë kundër Korrupsion ashtu që të parashihet  themelimi i mekanizmit për vlerësimin antikorrupsion të legjislacionit. </t>
  </si>
  <si>
    <t>Ligji për ndryshimin dhe plotësimin e Ligjit për Agjencinë kundër Korrupsionit  i miratuar.</t>
  </si>
  <si>
    <t>MD                  AKK</t>
  </si>
  <si>
    <t xml:space="preserve">Ndryshimi dhe plotësimi i Ligjit për Agjencinë kundër Korrupsionit me qëllim që mandati i Agjencisë të fokusohet në parandalimin e korrupsionit. </t>
  </si>
  <si>
    <t>Masa e politikës: Transformimi i Agjencisë kundër Korrupsionit në Agjencinë për Parandalimin e Korrupsionit</t>
  </si>
  <si>
    <t>CEPEJ Treguesi 226- Numri i procedurave të inicuara / përfunduara / sanksionet e shqiptuara për shkelje të rregullave të konfliktit të interesit në lidhje me gjyqtarët dhe prokurorët (shih metodologjinë)</t>
  </si>
  <si>
    <t>WPJ Faktori 6- Zbatimi rregullativ; nënfaktori 6.1- Zbatimi rregullativ</t>
  </si>
  <si>
    <t xml:space="preserve">Qëllimi specifik: Përmirësimi i kornizës institucionale për luftimin e korrupsionit </t>
  </si>
  <si>
    <t>Objektivi strategjik 4: Fuqizimi i luftës kundër  korrupsionit</t>
  </si>
  <si>
    <t xml:space="preserve">Qëllimi specifik Përmrësimi i sistemit të deklarimit të pasurisë dhe rregullativës për pranimin e dhuratave </t>
  </si>
  <si>
    <t xml:space="preserve">WJP Faktori 2, nën faktori 2.1 - Zyrtarët publik në degën ekzekutive nuk e përdorin funskionin publik për përfitime private </t>
  </si>
  <si>
    <t xml:space="preserve">WJP Faktori 2, nën faktori 2.2- Zyrtarët publik në degën e gjyqësorit nuk e përdorin funskionin publik për përfitime private </t>
  </si>
  <si>
    <t xml:space="preserve">WJP Faktori 2, nën faktori 2.3- Zyrtarët publik në degën  legjislative nuk e përdorin funskionin publik për përfitime private </t>
  </si>
  <si>
    <t xml:space="preserve">WJP Faktori 2, nën faktori 2.4  Zyrtarët publik në polici &amp; ushtri nuk e përdorin funskionin publik për përfitime private </t>
  </si>
  <si>
    <t>CEPEJ Indikatori 202 (dashboard)- Numri i procedurave të inicuara kundër gjyqtarëve dhe prokurorëve për shkak të shkeljeve / mospërputhjeve në deklarimin e pasurisë</t>
  </si>
  <si>
    <t xml:space="preserve">Masa e politikes: Fuqizimi i kornizës ligjore </t>
  </si>
  <si>
    <t>Ndryshimi dhe plotësimi i Ligjit për deklarimin, prejardhjen dhe kontrollin e pasurisë së zyrtarëve të lartë publik dhe deklarimin, prejardhjen dhe kontrollin e dhuratave për të gjithë personat zyrtarë (Ligji për DP) me qëllim të dallimit në mes të kategorive të ndryshme të zyrtarëve publik në përputhje me pozitat e tyre dhe nivelin e rrezikut që paraqesin në aspektin e prirjes ndaj korrupsionit.</t>
  </si>
  <si>
    <t xml:space="preserve">Ligji për ndryshimin dhe plotësimin e Ligjit për deklarimin, prejardhjen dhe kontrollin e pasurisë së zyrtarëve të lartë publik dhe deklarimin, prejardhjen dhe kontrollin e dhuratave për të gjithë personat zyrtarë i miratuar. </t>
  </si>
  <si>
    <t xml:space="preserve">Ndryshimi dhe plotësimi i Ligjit për DP me qëllim të largimit të referencës 'personat zyrtarë'. </t>
  </si>
  <si>
    <t xml:space="preserve">Ligji për ndryshimin dhe plotësimin e Ligjit për DP i miratuar. </t>
  </si>
  <si>
    <t xml:space="preserve">Harmonizimi i përkufizimit 'zyrtarë i lartë publik' në Ligjin për DP dhe Ligjin Nr. 06/L-011 për Parandalimin e Konfliktit të Interesit në Ushtrimin e Funksionit Publik. </t>
  </si>
  <si>
    <t xml:space="preserve">Ligji për ndryshimin dhe plotësimin e Ligjit për DP i miratuar.              </t>
  </si>
  <si>
    <t xml:space="preserve">Ligji për ndryshimin dhe plotësimin e Ligjit për DP i miratuar.   </t>
  </si>
  <si>
    <t>Hartimi i formularëve të rinjë për deklarimin e pasurisë përkitazi me ndryshimet e Ligjit për DP me qëllim të dallimit të deklarimeve të para dhe deklarimeve të përsëritura.</t>
  </si>
  <si>
    <t>AKK</t>
  </si>
  <si>
    <t xml:space="preserve">Formulari për deklarimin e pasurisë i përditësuar. </t>
  </si>
  <si>
    <t xml:space="preserve">Ndryshimi i formularit për deklarimin e pasurisë me qëllim të përfshirjes së informatave rreth pasurive të paprekshme në pronësi të deklaruesit ose anëtarëve të tij të familjes, përfshirë objekte të pronësisë intelektuale që mund të kenë vlerë në terma monetarë. </t>
  </si>
  <si>
    <t xml:space="preserve">Formulari për deklarimin e pasurisë i ndryshuar. </t>
  </si>
  <si>
    <t>Ndryshimi i formularit për deklarimin e pasurisë me qëllim të përfshirjes së informatave rreth donacioneve të deklaruesit për ndonjë parti politike.</t>
  </si>
  <si>
    <t>Ndryshimi i formularit për deklarimin e pasurisë me qëllim të përfshirjes së informatave rreth pasurive digjitale (kripto aseteve).</t>
  </si>
  <si>
    <t xml:space="preserve">Ndryshimi dhe plotësimi i Ligjit për DP me qëllim të përcaktimit nëse të ardhurat vjetore të deklaruesve raportohen si të ardhura bruto apo neto. </t>
  </si>
  <si>
    <t xml:space="preserve">Ndryshimi dhe plotësimi i Ligjit për DP me qëllim të prezantimit të detyrimit të deklarimit të pasurisë përfituese krahas pasurisë ligjore. 
</t>
  </si>
  <si>
    <t xml:space="preserve">Ndryshimi dhe plotësimi i Ligjit për DP me qëllim që të detyrohen zyrtarët publikë të nivelit të lartë, të deklarojnë trustet apo kursimet e krijuara për anëtarët e familjes së tyre. </t>
  </si>
  <si>
    <t>Përcaktimi i përkufizimit të "Dhuratës' në Ligjin për DP, me qëllim të harmonizimit me Ligjin për Parandalimin e Konfliktit të Interesit në Ushtrimin e Funksionit Publik.</t>
  </si>
  <si>
    <t xml:space="preserve">Hartimi i rregullave dhe udhëzimeve të hollësishme për deklarimet e dhuratave. </t>
  </si>
  <si>
    <t>Organizimi i trajnimeve për personat përgjegjës dhe zyrtarët për kontakt nga këto institucione lidhur me hartimin dhe zbatimin e regjistrit për trajtimin e dhuratave.</t>
  </si>
  <si>
    <t>AKK              IKAP</t>
  </si>
  <si>
    <t>Një trajnim në vit për secilën pikë të kontaktit.</t>
  </si>
  <si>
    <t xml:space="preserve">Ndryshimi dhe plotësimi i Ligjit për DP me qëllim të pajisjes së Agjencisë me kompetencën për të kontrolluar regjistrat e dhuratave të institucioneve publike. </t>
  </si>
  <si>
    <t xml:space="preserve">Ligji për ndryshimin dhe plotësimin e Ligjit për DP-në i miratuar. </t>
  </si>
  <si>
    <t>Hartimi i një metodologjie për vlerësimin e vlerës së tregut të dhuratave të deklaruara, me vëmendje të veçantë për dhuratat jomonetare, nëpërmjet treguesve të bazuar në dëshmi dhe vlerësimeve të ekspertëve.</t>
  </si>
  <si>
    <t>Rregullat e brendshme që përcaktojnë mënyrën e vlerësimit të vlerës së dhuratave të vendosura.</t>
  </si>
  <si>
    <t xml:space="preserve">Ndryshimi dhe plotësimi i Ligjit për DP me qëllim të pëcaktimit të procedurave lidhur me pranimin e dhuratave të rastit (jo protokollare) nga ana e zyrtarëve të lartë publik, mjeteve të qarta të kontrollit dhe verifikimit të tyre. </t>
  </si>
  <si>
    <t xml:space="preserve">Ndryshimi dhe plotësimi i Ligjit për DP me qëllim të sqarimit nëse subjektet e deklarimit lejohen të marrin dhurata nga anëtarët e familjes pa asnjë kufizim në vlerë dhe/ose frekuencë kohore. 
</t>
  </si>
  <si>
    <t xml:space="preserve">Ligji për ndryshimin dhe plotësimin e Ligjit për AKK-në i miratuar. </t>
  </si>
  <si>
    <t xml:space="preserve">Ndryshimi dhe plotësimi i Ligjit për DP me qëllim të ofrimit të kontrollit të besueshmërisë për të përcaktuar pasuritë, të ardhurat dhe dhuratat e deklaruara në burimet dhe prejardhjen ligjore, të paraqitura nga zyrtari publik. </t>
  </si>
  <si>
    <t xml:space="preserve">Ndryshimi dhe plotësimi i Ligjit për DP me qëllim të kontrollimit të deklarimeve kundrejt burimeve të tjera të informacionit, të tilla si interneti, raportimet e medias etj. </t>
  </si>
  <si>
    <t xml:space="preserve">Ndryshimi dhe plotësimi i Ligjit për DP me qëllim të përcaktimit të mënyrës së verifikimt të vlerave reale të tregut të pronës së raportuar. </t>
  </si>
  <si>
    <t xml:space="preserve">Ndryshimi dhe plotësimi i Ligjit për DP me qëllim të përcaktimit të procedurave të veçanta dhe të zbatueshme për paraqitjen dhe verifikimin e deklarimeve të pasurisë së zyrtarëve që punojnë fshehtë dhe/ose në shërbimet e inteligjencës dhe/ose mbajnë poste në formacionet ushtarake dhe autoritetet shtetërore që kryejnë veprimtari operative dhe detektive. </t>
  </si>
  <si>
    <t xml:space="preserve">Hartimi i udhëzuesit për mekanizmat e verifikimit të deklarimit të pasurive i cili do përfshijë, ndër tjerash, udhëzime lidhur me: përpilimin, rishikimin dhe plotësimin e listës së deklaruesve, metodologjinë e kategorizimit të deklaruesve bazuar në rrezik, procedurat standarde për kontrollimin e ekzistencës së pasurisë së pashpjegueshme dhe paraqitjen e informatave të rreme, procedurat e veçanta në lidhje me zyrtarët në shërbimet e inteligjencës, përcaktimin e vlerës monetare të pasurive të deklaruara, vlerësimin e cilësisë së të dhënave në bazat e të dhënave shtetërore, futjen e sistemit elektronik të menaxhimit të rasteve dhe auditimit, etj.
</t>
  </si>
  <si>
    <t xml:space="preserve">Udhëzuesi i miratuar. </t>
  </si>
  <si>
    <t>Përcaktimi i dispozitave, në marrëveshje me AKK-në dhe me miratimin e agjencive shtetërore të inteligjencës, ushtarake dhe të sigurisë, në lidhje me shfaqjen publike të deklarimeve të personave që u përkasin këtyre agjencive. Këto dispozita duhet të forcojnë rregulloret e parashikuara në nenin 12 të Ligjit për Qasje në Dokumente Publike, i cili përcakton standardin minimal për përjashtimet nga e drejta e qasjes në dokumente.</t>
  </si>
  <si>
    <t>Ndryshimi i Ligjit për DP me qëllim të përcaktimi të kompetencës së AKK-së për shqiptim të sanksioneve administrative, krijimin e përgjegjësisë administrative dhe/ose disiplinore për mosdorëzimin e deklaratës së pasurisë, si dhe për paraqitjet e vonuara dhe/ose jo të plota.</t>
  </si>
  <si>
    <t xml:space="preserve">Ndryshimi dhe plotësimi i Ligjit për DP me qëllim të përcaktimit të qartë të mjeteve të brendshme që duhet të shterren, para kualifikimit të mosdeklarimit apo deklarimit të rrejshëm të pasurisë si vepër penale. </t>
  </si>
  <si>
    <t>Masa e politikes: Trajnimi dhe ngritja e kapaciteteve</t>
  </si>
  <si>
    <t xml:space="preserve">Programi i miratuar. </t>
  </si>
  <si>
    <t>Trajnimi i zyrtarëve publik të cilët merren me deklarimet e pasurisë.</t>
  </si>
  <si>
    <t>X trajnime të mbajtura.</t>
  </si>
  <si>
    <t>Zhvillimi i një programi për trajnimin e zyrtarëve për kontakt lidhur me rolet dhe përgjegjësitë e tyre.</t>
  </si>
  <si>
    <t>AKK               IKAP</t>
  </si>
  <si>
    <t xml:space="preserve">Programi i trajnimit i miratuar. </t>
  </si>
  <si>
    <t>Trajnimi i zyrtarëve për kontakt lidhur me rolet dhe përgjegjësitë e tyre.</t>
  </si>
  <si>
    <t xml:space="preserve">Kurrikula e trajnimit e miratuar. </t>
  </si>
  <si>
    <t xml:space="preserve">X trajnime të mbajtura. </t>
  </si>
  <si>
    <t>Zhvillimi i një programi për ngritjen kapaciteteve të zyrtarëve të AKK-së për hartim të kallzimeve penale</t>
  </si>
  <si>
    <t>Programi i zhvilluar.</t>
  </si>
  <si>
    <t>Masa e politikes: Bashkëpunimi ndërkombëtar</t>
  </si>
  <si>
    <t>Forcimi i pjesëmarrjes së RKS në negociata për miratimin e Traktatit për Shkëmbimin e të Dhënave për Verifikimin e Deklarimit të Pasurisë.</t>
  </si>
  <si>
    <t>Kosova merr pjesë në takimet rajonale të RAI.</t>
  </si>
  <si>
    <t>Buxheti i përgjithshëm për Objektivin Specifik IV.2:</t>
  </si>
  <si>
    <t>Qëllimi specifik [titulli] Fuqizimi i Sistemit për Ekzekutimin e Sanksioneve Penale</t>
  </si>
  <si>
    <t xml:space="preserve">Hartimi i planit strategjik shumë vjeçar nga SHKK, që parasheh gjithashtu riorganizimin e qendrave korrektuese, zbatimi i të cilit rregullisht vlerësohet kundrejt treguesve të miratuar </t>
  </si>
  <si>
    <t>Plani strategjik I miratuar</t>
  </si>
  <si>
    <t xml:space="preserve">Hartimi i planit strategjik shumë vjeçar nga SHSK, zbatimi i të cilit rregullisht vlerësohet kundrejt treguesve të miratuar </t>
  </si>
  <si>
    <t>SHSK</t>
  </si>
  <si>
    <t>Plani vjetor I  veprimit, I miratuar</t>
  </si>
  <si>
    <t>Zhvillimi I politikave te SHKK-se dhe SHSK-se per burimet njerezore</t>
  </si>
  <si>
    <t xml:space="preserve">Hartimi i vlerësimit afatgjatë të nevojave për personel </t>
  </si>
  <si>
    <t xml:space="preserve">SHKK </t>
  </si>
  <si>
    <t>Nevojat për personel afatgjatë, të identifikuara</t>
  </si>
  <si>
    <t xml:space="preserve">Rekrutimi i stafit të ri </t>
  </si>
  <si>
    <t>Trajnimi i stafit të ri, duke shfrytëzuar maksimalisht Njësinë e trajnimeve në AKSP</t>
  </si>
  <si>
    <t>Hartimi i një plani afatgjatë për trajnimin në vend të punës së të gjithë anëtarëve të stafit në SHKK</t>
  </si>
  <si>
    <t>Plani, i hartuar</t>
  </si>
  <si>
    <t>Plani i hartuar</t>
  </si>
  <si>
    <t>Hartimi i një plani për përfshirjen e grave në të gjitha nivelet e organizatës</t>
  </si>
  <si>
    <t xml:space="preserve">Hartimi i një plani afatgjatë zhvillimi për të përmirësuar organizimin e punës së zyrave rajonale të SHSK-së. </t>
  </si>
  <si>
    <t>Plani I hartuar</t>
  </si>
  <si>
    <t>Përgatitja e një plani zhvillimor nga SHSK për përmirësimin e organizimit të punës në zyrat regjionale</t>
  </si>
  <si>
    <t>Krijimi dhe zhvillimi i një sistemi të qëndrueshëm të vlerësimit të rrezikut dhe nevojave, dhe planifikimi individual të dënimit për të burgosurit e denuar dhe klientët e shërbimit sprovues për të ulur rrezikun e përsëritjës së veprave</t>
  </si>
  <si>
    <t>Rreziqet e identifikuara</t>
  </si>
  <si>
    <t>Planet e hartuara</t>
  </si>
  <si>
    <t>Raportet e hartuara</t>
  </si>
  <si>
    <t>Trajnime të vazhdueshme të stafit të SHSK-për draftimin e planifikimit për vuajtjen e dënimit</t>
  </si>
  <si>
    <t>XX trajnime të mbajtura gjatë periudhës 2020</t>
  </si>
  <si>
    <t xml:space="preserve">Fokusimi në rehabilitimin dhe risocializimin e të burgosurve </t>
  </si>
  <si>
    <t>SHKK, SHSK</t>
  </si>
  <si>
    <t>Programet e identifikuara</t>
  </si>
  <si>
    <t>Certifikimi i stafit të SHKK-së në programet bazike të rehabilitimit që synojnë adresimin e nevojave të të burgosurve në fazat e ndryshme të burgimit (pranimi, faza kryesore, faza e lirimit).</t>
  </si>
  <si>
    <t>Certifikimi I stafit, I kompletuar</t>
  </si>
  <si>
    <t xml:space="preserve">Zhvillimi i legjislacionit </t>
  </si>
  <si>
    <t>MD, SHSK</t>
  </si>
  <si>
    <t>MD, MPB</t>
  </si>
  <si>
    <t>Zhvillimi i Shërbimit Sprovues të Kosovës dhe mbështetja e përdorimit të sanksioneve dhe masave alternative</t>
  </si>
  <si>
    <t>SHSK, KGJK</t>
  </si>
  <si>
    <t>Zhvillimi i legjislacionit për Sanksionet dhe Masat në Komunitet</t>
  </si>
  <si>
    <t xml:space="preserve">Analizimi i arsyeve për numrin e lartë të hospitalizimeve dhe marrja e nismës për uljen e këtij numri në përputhje me numrin e të burgosurve </t>
  </si>
  <si>
    <t xml:space="preserve">Qasje më e fuqishme ndaj vendosjes së sanksioneve penale </t>
  </si>
  <si>
    <t>Amandamentimi I Kodit Penal ashtu që të përfshihen të gjitha veprat penale në një Kod të vetëm</t>
  </si>
  <si>
    <t>Kodi Penal I ndryshuar</t>
  </si>
  <si>
    <t>GJS</t>
  </si>
  <si>
    <t>Mbledhja e të dhënave nga gjykata mbi masën e gjobave të shqiptuara për të pandehurit, përfshirë shumën e kostove procedurale / shumën e paushallit që janë bërë gjatë procedurës penale</t>
  </si>
  <si>
    <t>Publikimi i të dhënave të mbledhura vjetore</t>
  </si>
  <si>
    <t>Një proces transparent i lirimit pas dënimit të personave të burgosur</t>
  </si>
  <si>
    <t>Publikmi i vendimeve nga Paneli i KGJK për Lirim me Kusht</t>
  </si>
  <si>
    <t>Të gjitha vendimet e publikuara gjatë vitit</t>
  </si>
  <si>
    <t>Një sistem i besueshëm i Regjistrit Penal që siguron të dhëna të sakta në një mënyrë të shpejtë</t>
  </si>
  <si>
    <t>Moduli I NCCR plotësisht i ndërveprueshëm me SMIL</t>
  </si>
  <si>
    <t>Hartimi i Ligjit për Evidencë Qendrore Penale, për të përcaktuar MD-në si autoritet qendror për menaxhimin e SEQP</t>
  </si>
  <si>
    <t>Ligji i miratuar</t>
  </si>
  <si>
    <t>Njësia e SEQP të pajiset me staf profesional dhe pajisje të nevojshme</t>
  </si>
  <si>
    <t>Gjykimet përfundimtare regjistrohen në baza të vazhdueshme në SEQP</t>
  </si>
  <si>
    <t>KGJK, MD</t>
  </si>
  <si>
    <t>Sigurimi I politikave unike/të njejta të dënimeve nga gjykatat</t>
  </si>
  <si>
    <t>Fuqizimi I integritetit të Policisë së Kosovës</t>
  </si>
  <si>
    <t xml:space="preserve">Infrastrukturë dhe administratë që fuqizon zyrtarët policor </t>
  </si>
  <si>
    <t>Amandamentimi i Ligjit për Policinë ashtu që të përfshihet Sigurimi i jetës dhe shëndetit për zyrtarët policor</t>
  </si>
  <si>
    <r>
      <t>Hartimi i Ligjit për Pension Policor i cili ul</t>
    </r>
    <r>
      <rPr>
        <sz val="10"/>
        <color theme="1"/>
        <rFont val="Calibri"/>
        <family val="2"/>
      </rPr>
      <t>ë</t>
    </r>
    <r>
      <rPr>
        <sz val="10"/>
        <color theme="1"/>
        <rFont val="Arial Narrow"/>
        <family val="2"/>
      </rPr>
      <t xml:space="preserve"> moshën e pensionimit</t>
    </r>
  </si>
  <si>
    <t>Ligjit për Pension Policor, I miratuar</t>
  </si>
  <si>
    <t>Përditësimi i strategjisë për marrëdhënie me publikun për përdorim më të mirë të mediave sociale në ndërtimin e raporteve me publikun</t>
  </si>
  <si>
    <t>MPB, PK</t>
  </si>
  <si>
    <t>Përmirësimi i mekanizmave koordinues në mes të PK dhe IPK lidhur me auditimin e brendshëm, vlerësimin e rrezikshmërisë, parregullsive të dokumenteve identifikuese</t>
  </si>
  <si>
    <t>PK,IPK</t>
  </si>
  <si>
    <t>Bashkëpunim më I mirë ne mes te PK-së dhe IPK-së</t>
  </si>
  <si>
    <t xml:space="preserve">Inkorporimi i rekomandimeve të Auditimit të DSP ne politikën dhe procedurat gjegjëse. 
</t>
  </si>
  <si>
    <t>PK, IPK</t>
  </si>
  <si>
    <t>Rekomandimet e Auditimit DSP të zbatuara</t>
  </si>
  <si>
    <t>Ndërmarrja e Inspektimeve nga IPK/PK në policinë e zonës së Ferizajit lidhur me sjelljet e pahijshme në mënyrë që të identifikohen dhe adresohen siç duhet shkaktarët kryesor</t>
  </si>
  <si>
    <t>XX inspektime të kryera në zonën e Ferizajit</t>
  </si>
  <si>
    <t>Amandamentimi i Ligjit për Policinë që autorizon DSP të ndërmerr testime të integritetit për policinë</t>
  </si>
  <si>
    <t>Hartimi i akteve nënligjore që derivojnë nga Ligji për Mbrojtjen e Sinjalizuesve.</t>
  </si>
  <si>
    <t xml:space="preserve">Caktimi i zyrtarëvë përgjegjës për sinjalizim nga punëdhënsit dhe njoftimi i AKK-në për sektorin privat
</t>
  </si>
  <si>
    <t>Zyrtarët përgjegjës për Sinjalizim, të caktuar</t>
  </si>
  <si>
    <t xml:space="preserve">Caktimi i zyrtarëvë përgjegjës për sinjalizim nga punëdhënsit dhe njoftimi i AKK-në për sektorin publik,
</t>
  </si>
  <si>
    <t>Akti nënligjor I miratuar</t>
  </si>
  <si>
    <r>
      <rPr>
        <b/>
        <sz val="10"/>
        <color theme="1"/>
        <rFont val="Arial Narrow"/>
        <family val="2"/>
      </rPr>
      <t xml:space="preserve"> Veting i përmirësuar dhe përputhshmëri me kodin e etikës  </t>
    </r>
    <r>
      <rPr>
        <sz val="10"/>
        <color theme="1"/>
        <rFont val="Arial Narrow"/>
        <family val="2"/>
      </rPr>
      <t xml:space="preserve">   </t>
    </r>
  </si>
  <si>
    <t xml:space="preserve">Trajnime të etikës nga AKSP për anëtarët e PK-së, që përfshijnë simulime të dilemave etike </t>
  </si>
  <si>
    <t>AKSP, PK</t>
  </si>
  <si>
    <t>XX trajnime të mbajtura gjate vitit 2021</t>
  </si>
  <si>
    <t>Trajnime intensive të etikës për mbikqyrësit</t>
  </si>
  <si>
    <t>Ndryshimi i Ligjit për Policinë për përcaktimin e masave për zyrtarët policorë që dështojnë në verifikim</t>
  </si>
  <si>
    <t>Nrdyshimi i Ligjit për Policinë për përcaktimin e kontrollin të integritetit për anëtarët e Policisë që parasheh ndërmarrjen e kontrolleve të rregullta pesë-vjeqare të integritetit pas vetingut fillestar</t>
  </si>
  <si>
    <t xml:space="preserve">Bashkëpunim i theksuar aktiv me prokurorinë për të përforcuar hetimet nga Policia   </t>
  </si>
  <si>
    <t>Hartimi i planit për implementimin e kamerave të vendosura në trup për zyrtarët policorë duke shfrytëzuar ndihmën dhe këshillat ndërkombëtare aty ku është e mundur</t>
  </si>
  <si>
    <t>PK</t>
  </si>
  <si>
    <t>Hartimi i udhëzimeve për informacionin kthyes nga prokurorët për përmirësimin e hetimeve në përgjithësi</t>
  </si>
  <si>
    <t>Udhëzimet e miratuara</t>
  </si>
  <si>
    <t>Trajnime bashkëpunuese të sponzoruar në mes të PK, prokurorëve dhe gjyqtarëve për arsye të koordinimit më të mirë sa i përket të kuptuarit reciprok të kodeve dhe ligjeve relevante</t>
  </si>
  <si>
    <t>AD dhe ASPK</t>
  </si>
  <si>
    <t>Hartimi i Udhëzimit Administrativ i cili përcakton procedurën për punë të përbashkët, përfshirë këtu zhvillimin e hetimeve të përbashkëta, brenda drejtorateve të Policisë, dhe zhvillimin e ehtimeve te përbashkëta ndëekombëtare</t>
  </si>
  <si>
    <t>Strategjia e përditësuar</t>
  </si>
  <si>
    <t>Ligji i amandamentuar</t>
  </si>
  <si>
    <t>Buxheti i përgjithshëm për Objektivin Specifik II.4:</t>
  </si>
  <si>
    <t xml:space="preserve">Shkëmbim i drejtpëdrejtë i të dhënave ndërmjet SEQP dhe SMIL për të siguruar një regjistrim të drejtpërdrejtë </t>
  </si>
  <si>
    <t>Identifikimi i programeve bazike të rehabilitimit që do të ofrohen nga qendrat korrektuese në bashkëpunim me SHSK-në</t>
  </si>
  <si>
    <t>Hartimi i Raportit për Vlerësimin e Rreziqeve dhe Nevojave për të gjithë të burgosurit e dënuar, me qëllim të uljes së rrezikut të përsëritjes  së veprave</t>
  </si>
  <si>
    <t>Masa e politikës: Fuqizimi i aftësive të planifikimit strategjik të SHSK-së dhe SHKK-së</t>
  </si>
  <si>
    <t>Buxheti i përgjithshëm për Objektivin Specifik I.2:</t>
  </si>
  <si>
    <t>Buxheti i përgjithshëm për Objektivin Specifik I.1:</t>
  </si>
  <si>
    <t xml:space="preserve">Ligji i KPK-se i amandamentuar dhe përbërja e keshillit e ndryshuar </t>
  </si>
  <si>
    <t>Draftimi i standardeve të shkruara si rekomandime për caktimin e dënimeve dhe negocimin e pranimit të fajësisë</t>
  </si>
  <si>
    <t>KPSh</t>
  </si>
  <si>
    <t>Eliminimi i obligimit për përfaqësim nga çdo rajon në KPK.</t>
  </si>
  <si>
    <t xml:space="preserve">Struktura e  veçantë hierarkike brenda sektorit të prokurorisë e zhvilluar </t>
  </si>
  <si>
    <t>MD, KPK</t>
  </si>
  <si>
    <t>Masa e politikes: Forcimi i pavarësisë së institucioneve gjyqësore</t>
  </si>
  <si>
    <t xml:space="preserve">Këshilli i Etikës i themeluar </t>
  </si>
  <si>
    <t>Themelimi i Këshillit të Etikës</t>
  </si>
  <si>
    <t>Kurrikulat e rishikuara të miratuara</t>
  </si>
  <si>
    <t>Rishkimi i kurikulave për arsimim ligjor dhe inkorporimi i aftësive të të menduarit kritik</t>
  </si>
  <si>
    <t xml:space="preserve">Platforma Elektronike e AD më e aksesueshme </t>
  </si>
  <si>
    <t>Akademia e Drejtësisë</t>
  </si>
  <si>
    <t>Zgjerim i Platformës Elektronike të AD, për të përmbajtur më shumë module të trajnimeve online</t>
  </si>
  <si>
    <t>Ligji për Statusin e Gjyqtarëve dhe Prokurorëve i miratuar</t>
  </si>
  <si>
    <t xml:space="preserve">Rekrutimi i Komisionit për Shqyrtimin e Performancës i përfunduar </t>
  </si>
  <si>
    <t xml:space="preserve">KPK </t>
  </si>
  <si>
    <t xml:space="preserve">Ndryshimi i Rregullores së KGjK-së për vlerësimin e performancës në mënyrë që rekrutimi i Komisionit për Shqyrtimin e Performancës të bëhet me një thirrje të hapur, me kritere të qarta dhe të matshme, me mandate të ndryshme kohore që siguron ruajtjen e memories institucionale </t>
  </si>
  <si>
    <t>Masa e politikes: Vlerësimet efektive të performancës</t>
  </si>
  <si>
    <t>Qëllimi specifik 7.	Ngritja e profesionalizmit në luftën kundër krimit të organizuar, korrupsionit të nivelit të lartë dhe pastrimit të parave</t>
  </si>
  <si>
    <t>Buxheti i përgjithshëm për Objektivin Specifik II.1:</t>
  </si>
  <si>
    <t>Rekrutimi i ekspertëve të specializuar financiar i përfunduar</t>
  </si>
  <si>
    <t>KPK &amp; PSRK</t>
  </si>
  <si>
    <t>Profilizimi i prokurorëve në fusha të caktuara të specializuara</t>
  </si>
  <si>
    <t>KPK &amp; Kryeprokurori &amp; PSRK</t>
  </si>
  <si>
    <t xml:space="preserve">Masa e politikes: Rritja e performances së prokurorëve dhe gjyqtarëve </t>
  </si>
  <si>
    <t>MD, KGJK&amp; KPK</t>
  </si>
  <si>
    <t>Mendimi juridik i miratuar</t>
  </si>
  <si>
    <t xml:space="preserve">Gjykata Supreme </t>
  </si>
  <si>
    <t>Gjykata Supreme të hartojë dhe miratojë një mendim juridik për të unifikuar interpretimit të “dashjes” siç përkufizohet në nenin 21 të Kodit Penal</t>
  </si>
  <si>
    <t>Grupi punues i themeluar dhe konkluzionet e ndara me Gjykatën Supreme</t>
  </si>
  <si>
    <t xml:space="preserve">Kodi i Procedures Penale i amandamentuar </t>
  </si>
  <si>
    <t>Ndryshimi i Kodit të Procedurës Penale për të zgjatur periudhën e lejuar ligjërisht për hetime të veprave penale të korrupsionit të nivelit të lartë dhe krimit të organizuar</t>
  </si>
  <si>
    <t>Ligji i ndryshuar dhe miratuar; fondi i themeluar</t>
  </si>
  <si>
    <t>Ndryshimi i legjislacionit për konfiskimin e pasurisë përfituar jashtëligjjshëm në mënyrë që një përqindje e caktuar e të hyrave nga konfiskimi t'u ndahet agjencive të sektorit të drejtësisë</t>
  </si>
  <si>
    <t>Ndryshimi i Ligjit për Gjykatat ashtu që Gjykata Supreme të mandatohet si arbitër përfundimtar për interpretimin e ligjit</t>
  </si>
  <si>
    <t>Masa e politikes: Avancim i kuadrit ligjor me qëllim të luftës kundër krimit të organizuar dhe korrupsionit të nivelit të lartë</t>
  </si>
  <si>
    <t>Qëllimi specifik Vlerësimi i luftës kundër krimit të organizuar dhe korrupsionit të nivelit të lartë</t>
  </si>
  <si>
    <t>Objektivi strategjik 2: Fuqizimi i sistemit të Drejtësisë Penale</t>
  </si>
  <si>
    <t>Buxheti i përgjithshëm për Objektivin Specifik I.4:</t>
  </si>
  <si>
    <t xml:space="preserve">X trajnime të realizuara gjatë vitit. </t>
  </si>
  <si>
    <t>2021 -2023</t>
  </si>
  <si>
    <t>KGJK                 KPK</t>
  </si>
  <si>
    <t xml:space="preserve">Rregullorja për ndryshimin dhe plotësimin e Rregullores (05/2016) për rekrutimin, provimin, emërimin dhe riemërimin e gjyqtarëve  e miratuar. Rregullorja për ndryshimin dhe plotësimin e Rregullores (02/2013) për procesin e rekurtimit, emërimit dhe riemërimit të prokurorëve e miratuar. </t>
  </si>
  <si>
    <t>KGJK        KPK</t>
  </si>
  <si>
    <t>Masa e politikes: Fuqizimi i kapaciteteve të Njësive ekzistuese për verifikim në KGJK dhe KPK</t>
  </si>
  <si>
    <t xml:space="preserve">Informatat të cilat do të merren parasysh gjatë kontrollit të integritetit të përcaktuara ligjërisht. </t>
  </si>
  <si>
    <t>MD            KGJK        KPK</t>
  </si>
  <si>
    <t xml:space="preserve">Procesi i kontrollit të integritetit dhe procesi i rekurtimit ndahen qartazi me ligj. </t>
  </si>
  <si>
    <t xml:space="preserve">Ligji për kontrollin e integritetit të gjyqtarëve, prokurorëve dhe personelit mbështetës (shih 1.4.3.1) ndan procesin e kontrollit të integritetit me procesin e rekrutimit. </t>
  </si>
  <si>
    <t xml:space="preserve">Qëllmi i kontrolleve të integritetit i përcaktuar ligjërisht. </t>
  </si>
  <si>
    <t xml:space="preserve">Ligji për kontrollin e integritetit të gjyqtarëve, prokurorëve dhe personelit mbështetës (shih 1.4.3.1) përcakton qartazi qëllimin e kontrolleve të integritetit. </t>
  </si>
  <si>
    <t xml:space="preserve">Ligji për kontrollin e integritetit të gjyqtarëve, prokurorëve dhe personelit mbështetës i miratuar. </t>
  </si>
  <si>
    <t>Masa e politikes: Realizimi i kontrolleve të pavarura dhe të vazhdueshme të integritetit të gjyqtarëve, prokurorëve dhe personelit mbështetës</t>
  </si>
  <si>
    <t>Planet e Integritetit të miratuara.</t>
  </si>
  <si>
    <t>Rregullorja për ndryshimin dhe plotësimin e Rregullores (08/2016) për emërimin e Kryeprokurorëve e miratuar.</t>
  </si>
  <si>
    <t xml:space="preserve"> KPK</t>
  </si>
  <si>
    <t xml:space="preserve">x trajnime të realizuara gjatë vitit 2021. </t>
  </si>
  <si>
    <t xml:space="preserve">Ligjit për ndryshimin dhe plotësimn e Ligjit për Prokurorin e Shtetit i miratuar. </t>
  </si>
  <si>
    <t>MD               KPK</t>
  </si>
  <si>
    <t xml:space="preserve">Rregullorja për ndryshimin dhe plotësimin e Rregullores 09/2016 për përzgjedhjen, emërimin, vlerësimin, pezullimin dhe largimin e kryetarëve të gjykatave dhe gjyqtarëve mbikëqyrës, e miratuar. </t>
  </si>
  <si>
    <t xml:space="preserve">Ndryshimi dhe plotësimi i Rregullores 09/2016 për përzgjedhjen, emërimin, vlerësimin, pezullimin dhe largimin e kryetarëve të gjykatave dhe gjyqtarëve mbikëqyrës me qëllim të përcaktimit të aftësive udhëheqëse dhe menaxheriale të kërkuara për pozitën e Kryetarit të Gjykatës të cilat do të testohen gjatë intervistës.                               </t>
  </si>
  <si>
    <t xml:space="preserve">Rregullorja për ndryshimin dhe plotësimin e Rregullorës (02/2013) për procesin e rekurtimit, emërimit dhe riemërimit të prokurorëve e miratuar. </t>
  </si>
  <si>
    <t xml:space="preserve">Udhëzimi i miratuar. </t>
  </si>
  <si>
    <t xml:space="preserve">Rregullorja për ndryshimin e Rregullores  (05/2016) për rekrutimin, provimin, emërimin dhe riemërimin e gjyqtarëve, e miratuar. 
</t>
  </si>
  <si>
    <t>Ndryshimi dhe plotësimi i Rregullores (05/2016) për rekurtimin, provimin, emërimin dhe riemërimin e gjyqtarëve me qëllim të zgjatjes së mandatit të anëtarëve të KZR-së.</t>
  </si>
  <si>
    <t>Akti nënligjor i miratuar.</t>
  </si>
  <si>
    <t>Masa e politikes: Rekrutimi, promovimi dhe transferimi i gjyqtarëve, prokurorëve dhe personelit mbështetës i bazuar në kompetencë</t>
  </si>
  <si>
    <t>Hartimi i udhëzimit me shkrim për prokurorë për votimin e anëtarëve të ardhshëm të KPK-së sipas meritës dhe kapacitetit.</t>
  </si>
  <si>
    <t xml:space="preserve">Ligji për ndryshimin dhe plotësimin e Ligjit për Këshillin Prokurorial të Kosovës  i miratuar. </t>
  </si>
  <si>
    <t xml:space="preserve">                                                                       Ligji për ndryshimin dhe plotësimin e Ligjit për Këshillin Prokurorial të Kosovës  i miratuar. </t>
  </si>
  <si>
    <t xml:space="preserve">Ndryshimi dhe plotësimi i Ligjit për Këshillin Prokurorial të Kosovës me qëllim të lehtësimit të kritereve për emërimin e anëtarëve jo-prokurorë në KPK.  </t>
  </si>
  <si>
    <t xml:space="preserve">Rregullorja për ndryshimin dhe plotësimin e Rregullores  (05/2016) për rekrutimin, provimin, emërimin dhe riemërimin e gjyqtarëve, e miratuar. </t>
  </si>
  <si>
    <t xml:space="preserve">Ligjit për ndryshimin dhe plotësimin e Ligjit për Këshillin Gjyqësor të Kosovës i miratuar. </t>
  </si>
  <si>
    <t xml:space="preserve">Masa e politikes: Aftësimi i KGJK-së dhe KPK-së për ruajtjen e  integritetit gjyqësor </t>
  </si>
  <si>
    <t xml:space="preserve">WJP Faktori 8- Drejtësia penale; nën faktori 8.4:                                                                     Sistemi i drejtësisë penale është i paanshëm                  </t>
  </si>
  <si>
    <t xml:space="preserve">WJP Faktori 7- Drejtësia civile; nën faktori 7.4 Drejtësia civile nuk ka ndikim jo të duhur qeveritar                   </t>
  </si>
  <si>
    <t xml:space="preserve">WJP Faktori 7- Drejtësia civile; nën faktori 7.3:                                                                     Drejtësia civile është e lirë nga korrupsioni                    </t>
  </si>
  <si>
    <t xml:space="preserve">Qëllimi specifik: Përmirësimi i integritetit të gjyqtarëve dhe prokurorëve                                                                                                                                                        </t>
  </si>
  <si>
    <t>Buxheti i përgjithshëm për Objektivin Specifik I.3:</t>
  </si>
  <si>
    <t>X sesione të Trajnimit të Trajnervëve të realizuara gjatë vitit.</t>
  </si>
  <si>
    <t xml:space="preserve">Sesione të rregullta të Trajnimit të Trajnerëve (TiT). </t>
  </si>
  <si>
    <t>Lista e trajnerëve e përditësuar çdo 6 muaj, e publikuar.</t>
  </si>
  <si>
    <t>Publikimi i listës së përditësuar rregullisht të trajnerëve të përhershëm, trajnerëve të përkohshëm,  dhe mentorëve.</t>
  </si>
  <si>
    <t xml:space="preserve">Burimet online të krijuara.  </t>
  </si>
  <si>
    <t xml:space="preserve">Prokurorët e trajnuar. </t>
  </si>
  <si>
    <t>AD</t>
  </si>
  <si>
    <t xml:space="preserve">Gjyqtarët e trajnuar. </t>
  </si>
  <si>
    <t xml:space="preserve">Planet e trajnimit të hartuara. </t>
  </si>
  <si>
    <t xml:space="preserve">Sistemi për caktimin automatik të lëndëve përmbanë informata të profilit të gjyqtarit dhe mundëson caktimin e lëndëve duke marrë parasysh këtë ekspertizë. </t>
  </si>
  <si>
    <t xml:space="preserve">Vlerësimet e realizuara. </t>
  </si>
  <si>
    <t xml:space="preserve">Plani Strategjik për Burime Njerëzore i miratuar. </t>
  </si>
  <si>
    <t xml:space="preserve">     KPK</t>
  </si>
  <si>
    <t xml:space="preserve">Hartimi i Planit Strategjik për Burime Njerëzore (PSBNJ) i cili përfshinë nevojat për rekrutim dhe trajnim. </t>
  </si>
  <si>
    <t>Masa e politikes: Harmonizimi i trajnimeve të ofruara për zhvillim profesional me nevojat e sektorit të drejtësisë</t>
  </si>
  <si>
    <t xml:space="preserve">Ligji për statusin e gjyqtarëve dhe prokurorëve i miratuar. </t>
  </si>
  <si>
    <t>Ligji për ndryshimin dhe plotësimin e Ligjit për KPK i miratuar.</t>
  </si>
  <si>
    <t>Masa e politikes: Fuqizimi i kornizës  institucionale dhe legjislative për zhvillim profesional</t>
  </si>
  <si>
    <t xml:space="preserve">Treguesi(t):                                                                                 </t>
  </si>
  <si>
    <t xml:space="preserve">Qëllimi specifik: Ngritja e profesionalizmit dhe kompetencës në sistemin gjyqësor dhe prokurorial                                                                                                </t>
  </si>
  <si>
    <t>Platforma funksionale</t>
  </si>
  <si>
    <t>Krijimi i një platforme të ndërlidhur të shkëmbimit të të dhënave ndërmjet ARBK-së, autoriteteve tatimore dhe doganore, organeve të prokurimit, dhe gjyqësorit.</t>
  </si>
  <si>
    <t>Buletinet mujore elektronike publike</t>
  </si>
  <si>
    <t>Publikimi i një buletini mujor elektronik të gjykatës për kompanitë që kanë aplikuar për insolvencë ose falimentim.</t>
  </si>
  <si>
    <t xml:space="preserve">Masa e politikes: E- Drejtësia dhe ndërlidhshmëria e të dhënave    </t>
  </si>
  <si>
    <t>Trajnimet e realizuara</t>
  </si>
  <si>
    <t>Trajnimi i ndërmjetësuesve, edukimi i stafit të gjykatave dhe nëpunësve të ndërmjetësimit për referim të rasteve</t>
  </si>
  <si>
    <t>Odat Ekonomike, MD, MTI</t>
  </si>
  <si>
    <t>2021-2022</t>
  </si>
  <si>
    <t>Nxitja e përfshirjes së klauzolave të arbitrazhit në kontratat biznesore që përfshijnë ekzekutimin e aktiviteteve me risk të lartë dhe kohë të ndjeshme</t>
  </si>
  <si>
    <t>Fushata ndërgjegjesuese e realizuar</t>
  </si>
  <si>
    <t>Lancimi i fushatave të ndërgjegjësimit dhe avokimit për arbitrazhin për sektorë ose veprimtari të veçanta biznesore</t>
  </si>
  <si>
    <t>Masa e politikes: Mekanizmat efektiv të ZAK-së që i përshtaten përmasave dhe nevojave të biznesit</t>
  </si>
  <si>
    <t>Trajnimi i gjyqtarëve në fusha të specializuara komerciale.</t>
  </si>
  <si>
    <t>Buxheti i miratuar adreson nevojat infrastrukturore të Gjykatës së re Komerciale</t>
  </si>
  <si>
    <t>Përshtatja dhe rirregullimi i buxhetit të Gjykatës Komericale.</t>
  </si>
  <si>
    <t xml:space="preserve">Ligji për Gjykatën Komerciale i miratuar </t>
  </si>
  <si>
    <t>Hartimi i Ligjit për Gjykatën Komerciale.</t>
  </si>
  <si>
    <t>Masa e politikes: Themelimi i Gjykatës Komerciale</t>
  </si>
  <si>
    <t>Ligjet e hartuara dhe të procesuara për miratim në Kuvend</t>
  </si>
  <si>
    <t>MD,  MTI</t>
  </si>
  <si>
    <t>Hartimi i Pakos së Ligjeve komerciale.</t>
  </si>
  <si>
    <t>Vlerësimi i kryer</t>
  </si>
  <si>
    <t>Kryerja e vlerësimit të ndikimit legjislativ në kuadrin ligjor ekzistues.</t>
  </si>
  <si>
    <t>Komisioni i themeluar dhe funksional</t>
  </si>
  <si>
    <t xml:space="preserve">Masa e politikes: Harmonizimi i legjislacionit komercial  </t>
  </si>
  <si>
    <t>Futja e caktimit automatik të lëndëve tek gjyqtarët</t>
  </si>
  <si>
    <t xml:space="preserve">Plani i miratuar i cili adreson vonesat dhe periudhat e pasivitetit </t>
  </si>
  <si>
    <t>Masa e politikes: Menaxhimi i përmirësuar i rasteve</t>
  </si>
  <si>
    <t>Raportet e KGJK dhe KPK përmbajnë informata të bujshme statisktikore dhe analitike</t>
  </si>
  <si>
    <t>KGJK, KPK</t>
  </si>
  <si>
    <t>Shabllonet e reja dhe koherente të planeve të punës të miratuara dhe publike</t>
  </si>
  <si>
    <t>Masa e politikes: Përmirësimi i grumbullimit dhe analizës së të dhënave nga KGJK-ja dhe KPK-ja, gjykatat dhe prokuroritë</t>
  </si>
  <si>
    <t>Dega e themeluar dhe funksionale</t>
  </si>
  <si>
    <t>Analiza e përfunduar</t>
  </si>
  <si>
    <t>Masa e politikes:  Hartimi i një Plani Special për Gjykatën Themelore të Prishtinës</t>
  </si>
  <si>
    <t xml:space="preserve">WJP Faktori 7: Drejtësia Civile, nën-traguesi 7.6: Drejtësia civile ekzekutohet në menyre efektive </t>
  </si>
  <si>
    <t>WJP Faktori 7: Drejtësia Civile, nën-traguesi 7.5: Drejtësia civile nuk ka vonesa të paarsyeshme</t>
  </si>
  <si>
    <t>Qëllimi specifik: Ngritja e Efikasitetit të sistemit gjyqësor dhe prokurorial</t>
  </si>
  <si>
    <t>Objektivi strategjik 1: Fuqizimi i sistemit Gjyqësor dhe Prokurorial</t>
  </si>
  <si>
    <t>AD, KGjK, KPK</t>
  </si>
  <si>
    <t xml:space="preserve">Masa e politikes: Zbatim konsistent i Kodit të Etikës </t>
  </si>
  <si>
    <t>KGjK, KPK, MD</t>
  </si>
  <si>
    <t>KGjK, KPK, MD, OShC, AD, OAK</t>
  </si>
  <si>
    <t>Masa e politikes: Mekanizma efikas të informimit publik që japin qasje të shpejtë dhe të saktë në informata</t>
  </si>
  <si>
    <t>Mekanizmi i krijuar dhe funksional</t>
  </si>
  <si>
    <t>Shqyrtimet sistematike te kryera</t>
  </si>
  <si>
    <t>MD, KGJK dhe KPK kryejnë vlerësime të rregullta të efekteve të kornizës normative që rregullon KGJK, KPK, gjykatat, prokuroritë mbi pavarësinë reale dhe të perceptuar të këtyre organeve nga çdo ndikim i padrejtë</t>
  </si>
  <si>
    <t>Seancat gjyqësore mbahen në sallë të gjykimeve</t>
  </si>
  <si>
    <t xml:space="preserve">Masa e politikes: Ushtrim efektiv i mandateve gjyqësore dhe prokuroriale që sigurojnë llogaridhënie </t>
  </si>
  <si>
    <t xml:space="preserve">Masa e politikes: Raportim me cilësi të lartë për të përmirësuar llogaridhënien </t>
  </si>
  <si>
    <t>Vlerësimet e rregullta vjetore</t>
  </si>
  <si>
    <t>Hartimi dhe miratimi i udhëzimeve me shpjegime të hollësishme nga KGJK dhe KPK lidhur me tërë procesin e vlerësimit të performancës</t>
  </si>
  <si>
    <t>Korniza rregullative ne KGJK dhe KPK e miratuar</t>
  </si>
  <si>
    <t>Legjislacioni i ndryshuar</t>
  </si>
  <si>
    <t>Masa e politikes: Sistem i avancuar dhe objektiv i vlerësimit të performancës që fokusohet në cilësinë dhe aftësitë e gjyqtarëve dhe prokurorëve</t>
  </si>
  <si>
    <t>Përbërja e KGJK dhe KPK ka përfaqësim të barabartë gjinor dhe përfaqësim proporcional etnik</t>
  </si>
  <si>
    <t>KGJ, KPK, Kuvendi</t>
  </si>
  <si>
    <t>Zbatimi i masave të politikës nga KGJK dhe KPK për sigurimin e përfaqësimit gjinor dhe etnik</t>
  </si>
  <si>
    <t>Kuvendi</t>
  </si>
  <si>
    <t>Procedura apo akti nënligjor i miratuar</t>
  </si>
  <si>
    <t>Masa e politikes: Fuqizimi i përbërjes së KGJK dhe KPK me pjesëmarrje aktive të anëtarëve jo gjyqtarë dhe jo prokurorë dhe me konsideratë të duhur ndaj barazisë gjinore dhe etnike</t>
  </si>
  <si>
    <t xml:space="preserve">CEPEJ Treguesi 41.1: Deponimi i ankesave mbi funksionimin e sistemit gjyqësor (numri i ankesave) </t>
  </si>
  <si>
    <t>CEPEJ Treguesi 171 (dashboard):Numri i rasteve penale kundër gjyqtarëve dhe prokurorëve (shih metodologjinë)</t>
  </si>
  <si>
    <t>Treguesit e UN RoL , Treguesi 3.2.2 Integriteti, Transparenca dhe llogaridhënia, treguesit 56, 57 &amp; 62-68</t>
  </si>
  <si>
    <t>Ngritja e llogaridhenies së Sistemit Gjyqësor dhe atij Prokurorial</t>
  </si>
  <si>
    <t>0.29</t>
  </si>
  <si>
    <t>WJP Faktori 8, nën treguesi 8.6: Drejtësia penale nuk ka ndikim jo të duhur qeveritar</t>
  </si>
  <si>
    <t>0.50</t>
  </si>
  <si>
    <t>WJP Faktori 8, nën treguesi 8.5: Sistemi i drejtësisë penale është i pakorruptuar</t>
  </si>
  <si>
    <t>0.60</t>
  </si>
  <si>
    <t>WJP Faktori 8, nën treguesi 8.4: Sistemi i drejësisë penale është i paanshëm</t>
  </si>
  <si>
    <t>0.34</t>
  </si>
  <si>
    <t>WJP Faktori 8, nën treguesi 8.2: Sistemi i gjykimeve penale është i saktë në kohë dhe efektiv</t>
  </si>
  <si>
    <t>0.44</t>
  </si>
  <si>
    <t>WJP Faktori 7: Drejtësia civile, nën-treguesi 7.4: Drejtësia civile nuk ka ndikim jo të duhur qeveritar</t>
  </si>
  <si>
    <t xml:space="preserve">0.42 </t>
  </si>
  <si>
    <t xml:space="preserve">WJP Faktori 7: Drejtësia civile, nën-treguesi 7.6: Drejtësia civile zbatohet në mënyrë efektive; </t>
  </si>
  <si>
    <t>ARBK, ATK, Organet e prokurimit, gjykatat</t>
  </si>
  <si>
    <t>MD ka divizion të vecante dhe inspektorë të ndërmjetësimit</t>
  </si>
  <si>
    <t>Ndërtimi dhe zhvillimi i kapaciteteve profesionale të MD-së për mbikëqyrje të duhur të profesionit të ndërmjetësimit.</t>
  </si>
  <si>
    <t>Numri i rritur i kontratave biznesore me klauzola arbitrazhi</t>
  </si>
  <si>
    <t>x trajnime të realizuara gjatë vitit.</t>
  </si>
  <si>
    <t xml:space="preserve">Themelimi i një komisioni të vetëm për rishikimin e legjislacionit në fushën komerciale. </t>
  </si>
  <si>
    <t>Hartimi i planit për të adresuar vonesat në procedura dhe periudhat e pasivitetit tek gjyqtarët.</t>
  </si>
  <si>
    <t>AD, KPK</t>
  </si>
  <si>
    <t>Ofrimi i trajnimeve të specializuara për menaxhim dhe udhëheqje për kryeprokurorët dhe për kandidatët në pozita drejtuese</t>
  </si>
  <si>
    <t>Ofrimi i trajnimeve të specializuara për menaxhim dhe udhëheqje për kryetarët e gjykatave dhe gjyqtarët mbikëqyrës kandidatët në pozita drejtuese</t>
  </si>
  <si>
    <t>Treguesit e CEPEJ 3.1. a) Norma e zgjidhjes se lëndëve b) koha e llogaritur për përfundimin e lëndëve të pazgjidhura</t>
  </si>
  <si>
    <t>UN RoL: 3.2.1. Performanca, treguesi 52: Vonesat e paarsyeshme, 54-55</t>
  </si>
  <si>
    <t>WJP Faktori 8: Drejtësia penale, nën-treguesi 8.2: Sistemi i drejtësisë penale gjykon me kohë dhe në mënyrë efektive</t>
  </si>
  <si>
    <t>0.42</t>
  </si>
  <si>
    <t>0.24</t>
  </si>
  <si>
    <t>Shih Faqen e parë për treguesit e Objektivit Strategjik</t>
  </si>
  <si>
    <t>Anketat e rregullta publike me publikun, bizneset dhe profesionistët e tjerë të realizuara dhe gjetjet e publikuara</t>
  </si>
  <si>
    <t xml:space="preserve">Takimet e rregullta gjashtë mujore që mbahen me organizatat e shoqërisë civile, odën dhe akademinë </t>
  </si>
  <si>
    <t>Portali i pajisur me informata për seanca gjyqësore, dhe motor kërkimi me karakteristikat e përmendura</t>
  </si>
  <si>
    <t xml:space="preserve">Ueb faqet funskionale, përmbajnë informatat e këtilla dhe janë te lehta per t'u përodur nga publiku </t>
  </si>
  <si>
    <t xml:space="preserve">Kapacitetet e rritura, numri i rritur i vendimeve të publikuara në ueb faqet e gjykatave </t>
  </si>
  <si>
    <t>Vlerësimet e kryera dhe rekomandimet për masat e nevojshme për rritje të kapacitetit të qarta</t>
  </si>
  <si>
    <t>Vlerësimi i realizuar; masat korrigjuese te propozuara</t>
  </si>
  <si>
    <t xml:space="preserve">Masa e politikes: Platformë e qëndrueshme disiplinore për sigurimin e llogaridhënies </t>
  </si>
  <si>
    <t>Vlerësimet e bëra në baza vjetore</t>
  </si>
  <si>
    <t>Kodi i miratuar</t>
  </si>
  <si>
    <t>Ndryshimi i Kodit të Procedurës Penale Kodi i Procedures Penale dhe legjislacionit percjelles per te lejuar mjetet juridike ndaj vendimit te prokurorit per pushim te ndjekjes penale</t>
  </si>
  <si>
    <t>Raportet e KGJK dhe KPK te diskutuara ne Kuvend</t>
  </si>
  <si>
    <t>Diskutimi i rregullt i raporteve vjetore nga KGJK dhe KPK në Kuvendin e Kosovës</t>
  </si>
  <si>
    <t>Udhëzimet dhe shabllonet për raportim më të mirë janë hartuar, miratuar dhe ofruar për prokuroritë</t>
  </si>
  <si>
    <t>Vendosja e udhëzimeve dhe shabllonëve për raportim nga kryeprokurorët</t>
  </si>
  <si>
    <t>Raportet e Komisioneve publikohen dhe vlerësimet e performancës i dorëzohen palëve me kohë;</t>
  </si>
  <si>
    <t xml:space="preserve">Komisionet e vleësimit të performancës të bëjnë publikimin e rregullt të raporteve mbi numrin e gjyqtarëve që janë vlerësuar, rekomandimet e dhëna, dhe t'ua dorëzojnë ato palëve me kohë </t>
  </si>
  <si>
    <t>Shabllonët e ndryshuar në përputhje me legjislacionin e ndryshuar</t>
  </si>
  <si>
    <t>Rishikimi dhe ndryshimi i shablloneve aktuale të përdorura për vlerësimin e performancës së gjyqtarëve në atë mënyrë që të shabllonet të reflektojnë plotësisht kriteret cilësore sipas legjislacionit të ndryshuar</t>
  </si>
  <si>
    <t>Miratimi i kornizes rregullative nga KGJK dhe KPK për të siguruar që funksionet e Njësive të Inspektimit Gjyqësor (NJIGJ) të parashihen me ligj, duke respektuar pavarësinë gjyqësore dhe prokuroriale</t>
  </si>
  <si>
    <t>Korniza ligjore e miratuar</t>
  </si>
  <si>
    <t>MD, KGJK,  KPK</t>
  </si>
  <si>
    <t>MD, KGjK</t>
  </si>
  <si>
    <t xml:space="preserve">Kriteret për zgjedhjen e mentorëve të përcaktuara ligjërisht. </t>
  </si>
  <si>
    <t xml:space="preserve">Përcaktimi i kritereve të  rrepta dhe të qarta për zgjedhjen e mentorëve. </t>
  </si>
  <si>
    <t xml:space="preserve">Konflitet e interesit të mënjanuara. </t>
  </si>
  <si>
    <t>Bordi Menaxhues i ADK dhe Bordi Programatik të shqyrtojnë situatën e mundshme të konfliktit të interesit kur vendosin për programin vjetor të trajnimit, ndërsa më vonë ligjërojnë në të njëjtat module të programit, duke përfituar financiarisht nga ai.</t>
  </si>
  <si>
    <t xml:space="preserve">Programi i trajnimeve i zgjeruar. </t>
  </si>
  <si>
    <t>Zgjerimi i programit të trajnimeve për të përfshirë module në TI, gjuhën angleze, juridiksionin e GJEDNJ dhe shkencat shoqërore.</t>
  </si>
  <si>
    <t xml:space="preserve">Procesi i trajnimit dhe vlerësimit të trajnimeve i modernizuar. </t>
  </si>
  <si>
    <t xml:space="preserve">Përdorimi i pajisjeve moderne (paneleve inteligjente) gjatë dhe pas trajnimit për të vlerësuar njohuritë e të trajnuarve dhe aftësinë e tyre për të marrë pjesë (ose jo) në module më të përparuara. </t>
  </si>
  <si>
    <t xml:space="preserve">Memorandumi i Bashkëpunimit i nënshkruar. </t>
  </si>
  <si>
    <t xml:space="preserve">Analiza e realizuar. </t>
  </si>
  <si>
    <t>Qeveria           Kuvendi</t>
  </si>
  <si>
    <t xml:space="preserve">Specializimi i mëtejmë i gjyqtarëve të Gjykatës Supreme në fushën e të drejtave të njeriut dhe praktikës së GjEDNj. </t>
  </si>
  <si>
    <t xml:space="preserve">Krijimi i burimeve online për zhvillim profesional për personelin e sektorit të drejtësisë. </t>
  </si>
  <si>
    <t xml:space="preserve">Ofrimi i trajnimeve të specializuara për prokurorë në fushat e identifikuara si mangësi gjatë vlerësimit të performancës. </t>
  </si>
  <si>
    <t xml:space="preserve">Ofrimi i trajnimeve të specializuara për gjyqtarë në fushat e identifikuara si mangësi gjatë vlerësimit të performancës. </t>
  </si>
  <si>
    <t xml:space="preserve">Hartimi i planeve të trajnimit për  fushat që janë identifikuar si mangësi të zakonshme të prokurorëve gjatë vlerësimit të performancës në  sektorin e drejtësisë.  </t>
  </si>
  <si>
    <t xml:space="preserve">Hartimi i planeve të trajnimit për fushat që janë identifikuar si mangësi të zakonshme të gjyqtarëve gjatë vlerësimit të performancës në sektorin e drejtësisë. </t>
  </si>
  <si>
    <t>Vlerësimi i ndikimit të trajnimeve në sistemin prokurorial i kryer në 3-5 vitet e fundit.</t>
  </si>
  <si>
    <t>Vlerësimi i ndikimit të trajnimeve në sistemin gjyqësor i kryer në 3-5 vitet e fundit.</t>
  </si>
  <si>
    <t xml:space="preserve">MD                 KGJK               KPK               </t>
  </si>
  <si>
    <t xml:space="preserve">Hartimi i ligjit të veçantë për statusin e gjyqtarëve dhe prokurorëve i cili përcakton detyrat dhe përgjegjësitë e gjyqtarëve dhe prokurorëve, të gjitha instrumentet dhe mundësitë e zhvillimit në karrierë, dhe qartëson kompetencat në mes të KGJK-së, KPK-së dhe AD-së.                                                                        </t>
  </si>
  <si>
    <t>WPJ Faktori 8- Drejtësia Penale; nën faktori 8.2: Sistemi i gjykimeve penale është i saktë në kohë dhe efektiv</t>
  </si>
  <si>
    <t xml:space="preserve">WJP Faktori 7- Drejtësia Civile; nën faktori 7.1: Drejtësia civile është e qasshme dhe (financiarisht) e përballueshme                                                                              </t>
  </si>
  <si>
    <t>KPK                   ADK</t>
  </si>
  <si>
    <t>Trajnime për njësitë ekzistuese të verifikimit të KPK-së me qëllim të ngritjes së kapaciteteve në verifikim.</t>
  </si>
  <si>
    <t>KGJK                             ADK</t>
  </si>
  <si>
    <t xml:space="preserve">Trajnime për njësitë ekzistuese të verifikimit të KGJK-së me qëllim të ngritjes së kapaciteteve në verifikim. </t>
  </si>
  <si>
    <t>Zhvillimi i aranzhimeve të përbashkëta të punës ndërmjet njësive të verifikimit të KGJK dhe KPK, duke përfshirë këtu ndarjen e informatave dhe praktikave të qëndrueshme të punës në të dy njësitë.</t>
  </si>
  <si>
    <t xml:space="preserve">Ligji për kontrollin e integritetit të gjyqtarëve, prokurorëve dhe personelit mbështetës (shih 1.4.3.1) përcakton qartazi informatat relevante të cilat do të merren parasysh gjatë kontrollit të integriteti.  </t>
  </si>
  <si>
    <t xml:space="preserve">Personat që janë subjekt i kontrolleve të integritetit pajisen me mjete juridike të përcaktuara ligjërisht kur të dhënat e tyre nuk mbrohen. </t>
  </si>
  <si>
    <t xml:space="preserve">Ligji për kontrollin e integritetit të gjyqtarëve, prokurorëve dhe personelit mbëshetës (shih 1.4.3.1) parasheh kushtet për menaxhimin e të dhënave personale të personave të kontrolluar dhe mjetet juridike në rast të dështimit të mbrojtjes së këtyre të dhënave. </t>
  </si>
  <si>
    <t xml:space="preserve">Ligji për kontrollin e integritetit të gjyqtarëve, prokurorëve dhe personelit mbështetës (shih 1.4.3.1) parasheh realizimin e kontrolleve të rregullta të integriteti. </t>
  </si>
  <si>
    <t xml:space="preserve">Hartimi i Ligjit për kontrollin e integritetit të gjyqtarëve, prokurorëve dhe personelit mbështetes i cili përcakton themelimin e Njësisë së Veçantë për Kontrollim të Integritetit, të aftë për të kryer kontrolle të plota të integritetit të gjyqtarëve, prokurorëve dhe personelit mbështetës.                                                                                           </t>
  </si>
  <si>
    <t>KPK                    AD</t>
  </si>
  <si>
    <t xml:space="preserve">                                                                                         Ndryshimi dhe plotësimi i Ligjit për Prokurorin e Shtetit (i ndryshuar në vitin 2015) me qëllim që procesi për emërimin e ZKPSH të jetë proces i objektiv, i bazuar në kompetencë, i të hapur, i drejtë dhe konkurues.                                            </t>
  </si>
  <si>
    <t xml:space="preserve">Rregullorja për ndryshimin dhe plotësimin e Rregullores (15/2016) për transferimin dhe caktimin e gjyqtarëve e miratuar. </t>
  </si>
  <si>
    <t xml:space="preserve">Ndryshimi dhe plotësimi i Rregullores (15/2016) për transferimin dhe caktimin e gjyqtarëve me qëllim të prezantimit të detyrimit për intervistim të të gjithë kandidateve për transferim të pëhershëm dhe detyrimit për mbajtjen e intervistës edhe në rrethanat kur ekziston vetëm një kandidat.   </t>
  </si>
  <si>
    <t xml:space="preserve">
Ndryshimi dhe plotësimi i Rregullores (15/2016) për transferimin dhe caktimin e gjyqtarëve me qëllim të përcaktimit të  kritereve objektive për vlerësimin e kandidatëve, njohurive, aftësive dhe përvojës në ushtrimin e rolit specifik në të cilin ata duan të transferohen.</t>
  </si>
  <si>
    <t xml:space="preserve">Trajnimet e realizuara. </t>
  </si>
  <si>
    <t xml:space="preserve">Udhëzimet operacionale të miratuara. </t>
  </si>
  <si>
    <t xml:space="preserve">Rregullorja për ndryshimin dhe plotësimin e Rregullores (02/2013) për procesin e rekurtimit, emërimit dhe riemërimit të prokurorëve e miratuar. </t>
  </si>
  <si>
    <t xml:space="preserve">KGJK                 </t>
  </si>
  <si>
    <t xml:space="preserve">Trajnimet e mbajtura. </t>
  </si>
  <si>
    <t>AD            KGJK</t>
  </si>
  <si>
    <t>Ofrimi i trajnimeve fillestare dhe të vazhdueshme për të gjithë anëtarët e rinj dhe të vjetër të KZR-së.</t>
  </si>
  <si>
    <t xml:space="preserve">
Zhvillimi i udhëzimeve operacionale për të gjithë anëtarët e rinj dhe të vjetër të KZR-së.</t>
  </si>
  <si>
    <t xml:space="preserve">Ndryshimi dhe plotësimi i Rregullores (02/2013) për procesin e rekurtimit, emërimit dhe riemërimit të prokurorëve ashtu që të parashihet mundësia për përfshirjen e anëtarëve jo-prokurorë në komisionet e emërimit. </t>
  </si>
  <si>
    <t xml:space="preserve">Rregullorja për ndryshimin dhe plotësimin e Rregullores (05/2016) për rekrutimin, provimin, emërimin dhe riemërimin e gjyqtarëve e miratuar. 
 </t>
  </si>
  <si>
    <t xml:space="preserve">KGJK                </t>
  </si>
  <si>
    <t>Akti nënligjor i cili propozohet të hartohet në pikën 1.4.2.2,  parasheh konceptin e lojës së roleve në procesin e përzgjedhjes së prokurorëve të rinj, ku një kandidat ballafaqohet me probleme të jetës reale si pjesë e testimit të kritereve të përzgjedhjes.</t>
  </si>
  <si>
    <t>Akti nënligjor i cili propozohet të hartohet në pikën 1.4.2.1,  parasheh konceptin e lojës së roleve në procesin e përzgjedhjes së gjyqtarëve të rinj, ku një kandidat ballafaqohet me probleme të jetës reale si pjesë e testimit të kritereve të përzgjedhjes.</t>
  </si>
  <si>
    <t>Akti nënligjor i cili propozohet të hartohet në pikën 1.4.2.1, përcakton metodologjinë e strukturuar për vlerësimin e testit me shkrim e cila përfshinë përdorimin e përgjigjeve model të mbështetura nga një matricë e rezultateve.  </t>
  </si>
  <si>
    <t>Akti nënligjor i cili propozohet të hartohet në pikën 1.4.2.1,  parasheh ndërtimin e një baze të sigurtë të pyetjeve për testin e kualifikimit dhe testin me shkrim me përzgjedhje automatike të pyetjeve për përzgjedhjen e gjyqtarëve të rinj.</t>
  </si>
  <si>
    <t xml:space="preserve">Hartimi i aktit nënligjor i cili përcakton procedurën për ruajtjen e konfidencialitetit të të gjitha pjesëve të provimit për përzgjedhjen e gjyqtarëve të rinj.                                                                       </t>
  </si>
  <si>
    <t xml:space="preserve">MD              KPK            </t>
  </si>
  <si>
    <t xml:space="preserve">MD             KPK                  </t>
  </si>
  <si>
    <t>Ndryshimi dhe plotësimi i Ligjit për Këshillin Prokurorial të Kosovës ashtu që vetëm kandidatët që nuk janë politikisht aktiv për tre vitet e fundit të mund të konsiderohen për anëtarësim në KPK.</t>
  </si>
  <si>
    <t xml:space="preserve">MD              KPK        </t>
  </si>
  <si>
    <t xml:space="preserve">MD            KGJK         </t>
  </si>
  <si>
    <t>Buxheti i përgjithshëm për Objektivin Specifik III.2:</t>
  </si>
  <si>
    <t>MD,  KPK</t>
  </si>
  <si>
    <t xml:space="preserve">Komisionet e vlerësimit të performancës të bëjnë publikimin e rregullt të raporteve mbi numrin e prokurorëve që janë vlerësuar, rekomandimet e dhëna, dhe t'ua dorëzojnë ato palëve me kohë </t>
  </si>
  <si>
    <t xml:space="preserve">KGjK </t>
  </si>
  <si>
    <t>2021- 2023</t>
  </si>
  <si>
    <t>Prokurori i Shtetit</t>
  </si>
  <si>
    <t xml:space="preserve">Hartimi i Planit për Burime Njerëzore (PSBNJ) i cili përfshinë nevojat për rekrutim dhe trajnim. </t>
  </si>
  <si>
    <t>Planet e miratuara</t>
  </si>
  <si>
    <t xml:space="preserve">     AD</t>
  </si>
  <si>
    <t>Përcaktimi i kritereve të qarta për zgjedhjen e mentorëve</t>
  </si>
  <si>
    <t>Avancimi i bazës së sigurtë të pyetjeve për testin e kualifikimit me përzgjedhje automatike të pyetjeve për përzgjedhjen e prokurorëve të rinj.</t>
  </si>
  <si>
    <t>Avancimi i metodologjisë së strukturuar për vlerësimin e testit me shkrim e cila përfshinë përdorimin e përgjigjeve model të mbështetura nga një matricë e rezultateve.  </t>
  </si>
  <si>
    <t xml:space="preserve">Hartimi i udhëzimeve operacionale për Komisionin i cili do të menaxhojë procesin e emërimit të prokurorëve.                      </t>
  </si>
  <si>
    <t xml:space="preserve">Trajnime të specializuara të mbështetjes për Komisionin e Vlerësimit të kandidatëve për pozitën e Kryeprokurorëve (KP). </t>
  </si>
  <si>
    <t xml:space="preserve">Miratimi i Planit të Integritetit për prokurorë. </t>
  </si>
  <si>
    <t>KGJK, KPK, Prokurori i Shtetit</t>
  </si>
  <si>
    <t xml:space="preserve">Profilizimi i prokurorëve të PSRK-së në fusha të caktuara </t>
  </si>
  <si>
    <t xml:space="preserve">Ndryshimi i Rregullores së KPK-së për vlerësimin e performancës në mënyrë që rekrutimi i Komisionit për Vleresimin e Performancës të bëhet me një thirrje të hapur, me kritere të qarta dhe të matshme, me mandate të ndryshme kohore që siguron ruajtjen e memories institucionale </t>
  </si>
  <si>
    <t>Zhvillim i strukturës së veçantë hierarkike brenda sektorit të prokurorisë ku KPK është organi kryesor administrativ për këtë sektor.  Kryeprokurorët duhet t'i raportojnë KPSh-së i cili nga ana tjetër duhet t’i raportojë KPK-së.</t>
  </si>
  <si>
    <t>KPSh dhe KP të nivelit themelor në bashkëpunim me njeri tjetrin krijojnë standarde të shkruara si rekomandime për propozimin e dënimeve, masave alternative dhe negocimin e marreveshjes për pranimin e fajësisë</t>
  </si>
  <si>
    <t>PSh</t>
  </si>
  <si>
    <t>Zhvillimi i një programi të trajnimit për përkthyes/interpretë të gjykatave  për konceptet ligjore dhe Kodin e Etikës së Përkthyesve/Interpretëve me qëllim të ngritjes së cilësisë së shërbimeve të përkthimit/interpretimit.</t>
  </si>
  <si>
    <t>1 trajnim i specializuar për gjyqtarët dhe prokurorët dhe avokatët</t>
  </si>
  <si>
    <t>1 trajnim i realizuar.</t>
  </si>
  <si>
    <t>Vendimet për largim apo pushim të ndjekjes penale u dërgohen me kohë palëve të interesuara</t>
  </si>
  <si>
    <t xml:space="preserve">Së paku 1 tryezë diskutimi e relizuar gjatë vitit me OAK, fakultetet juridike dhe shoqërinë civile. </t>
  </si>
  <si>
    <t xml:space="preserve">Ndryshimi i aktit nënligjor për avancimin e procedurës për ruajtjen e konfidencialitetit të të gjitha pjesëve të provimit për përzgjedhjen e prokurorëve të rinj.                                                                       </t>
  </si>
  <si>
    <t xml:space="preserve">Këshilli fton partnerët ndërkombëtar dhe OSHC-të për monitorimin e të gjitha fazave të procesit të rekrutimit. </t>
  </si>
  <si>
    <t>Ftesa nga Këshilli e dërguar</t>
  </si>
  <si>
    <t xml:space="preserve">Ndryshimi dhe plotësimi i Ligji për KPK ashtu që të parashihet mundësia për ankesë në Gjykatë Supreme, për kandidatët të pakënaqur me vendimin përfundimtar të emërimit nga KPK. </t>
  </si>
  <si>
    <t xml:space="preserve">Rregullorja e ndryshuar dhe mekanizmi për vlerësimin e rrezikut i themeluar. </t>
  </si>
  <si>
    <t xml:space="preserve">1 fushatë vetëdijësuese, 1 kampanjë televizive, broshuara të publikuara. </t>
  </si>
  <si>
    <t>Aktivitetet e përbashkëta të realizuara</t>
  </si>
  <si>
    <t xml:space="preserve">Mbajtja e trajnimeve dhe ofrimi i asistencës teknike për sektorin privat. </t>
  </si>
  <si>
    <t>2 trajnime dhe tryeza të realizuara në vit</t>
  </si>
  <si>
    <t>AKK Qeveria Inspektorati i Punës</t>
  </si>
  <si>
    <t xml:space="preserve">Nrdryshimi i Ligjit për KGjK-në në mënyrë që anëtarët e KGJK-së zgjedhur nga Kuvendi, të jenë nga radhët e profesorëve të Juridikut dhe përfaqësuesit e shoqërisë civile </t>
  </si>
  <si>
    <t>Hartimi i procedurave të Kuvendit të Kosovës për përzgjedhjen dhe emërimin e anëtarëve jo gjyqtarë/jo prokurorë në KGJK dhe KPK</t>
  </si>
  <si>
    <t>Ndryshimi i legjislacionit mbi vlerësimin e performancës së gjyqtarëve, për t'u siguruar se kriteret kualitative, treguesit dhe procedurat për vlerësimin e performancës së gjyqtarëve parashikohen në detaje me legjislacion</t>
  </si>
  <si>
    <t>Vlerësimi vjetor nga KGJK i numrit të kërkuar ligjërisht të gjyqtarëve (1/3)</t>
  </si>
  <si>
    <t>Rekomandimet e Komisionit për vlerësimin e performancës për trajnime të zbatuara në tërësi</t>
  </si>
  <si>
    <t xml:space="preserve">Kryetarët e Gjykatave zbatojnë udhëzimet dhe shabllonët për raportim nga kryetarët </t>
  </si>
  <si>
    <t xml:space="preserve">Raportimi në Këshill bëhet në përputhje me udhëzimet dhe shabllonet </t>
  </si>
  <si>
    <t>Publikimi i raporteve të detajuara mbi proceset e rekrutimit, të cilat përmbajë informata të detajuara mbi gjithë procesin e rekrutimit dhe mbarëvajtjen e tij, në përputhje me legjislacionin në fuqi.</t>
  </si>
  <si>
    <t>KGjK, Kryetarët e Gjykatave, Gjyqtarët</t>
  </si>
  <si>
    <t>Miratimi i udhëzimeve nga KGJK në mjediset ku zhvillohen seancat dëgjimore, për të siguruar mbajtjen e seancave gjyqësore në sallën e gjykimeve në vend të zyrave të gjyqtarëve, veçanërisht në rastet e profilit të lartë</t>
  </si>
  <si>
    <t>KGJK krijon një mekanizëm përcjellës elektronik që regjistron ankesat për shkelje të rregullave disiplinore, veprimet e ndërmarra dhe progresin përgjatë fazës së hetimit</t>
  </si>
  <si>
    <t>Akademia e Drejtësisë përditëson programet e trajnimit për etikën për gjyqtarët dhe prokurorët dhe i ofron këto trajnime rregullisht, duke u përqendruar në trajnimet e përbashkëta</t>
  </si>
  <si>
    <t>Themelimi dhe funksionalizimi i një dege të Gjykatës Themelore të Prishtinës në Fushë Kosovë.</t>
  </si>
  <si>
    <t>2 trajnime të mbajtura brenda vitit</t>
  </si>
  <si>
    <t>Zbatimi i vazhdueshem dhe konsistent i SMIL në mënyrë që raportet të ofrojnë përmbajtje sasiore dhe analitike dhe që publiku të ketë qasje në informata për rolin dhe veprimtarinë e gjykatave dhe prokurorive.</t>
  </si>
  <si>
    <t>KGJK, Kryetarët e Gjykatave, Gjyqtarët, KPK, Kryeprokurorët, Prokurorët</t>
  </si>
  <si>
    <t>KGJK, Kryetarët e Gjykatave</t>
  </si>
  <si>
    <t xml:space="preserve">Caktimi automatik i lëndëve në bazë të ekspertizës së gjyqtarit kur është e mundshme. </t>
  </si>
  <si>
    <t xml:space="preserve">AD             </t>
  </si>
  <si>
    <t>Gjykata Supreme,       AD</t>
  </si>
  <si>
    <t xml:space="preserve">AD      KGJK        KPK              </t>
  </si>
  <si>
    <t>Ndarja e  buxhetit më të madh për AD me qëllim të mundësimit të ri-strukturimit dhe angazhimit të numër më të lartë të trajnerëve të përhershëm.</t>
  </si>
  <si>
    <t xml:space="preserve">Realizimi i një analize mbi nevojën për specializim të gjyqtarëve dhe prokurorëve nga ana e AD në bashkëpunim me KGJK-në dhe KPK-në. </t>
  </si>
  <si>
    <t>KGJK        KPK               AD</t>
  </si>
  <si>
    <t xml:space="preserve">Nënshkrimi i Memorandumit të Bashkëpunimit  për të përcaktuar standardet e koordinimit dhe ndërlidhja e databazave për të mundësuar shkëmbimin e informatave në mes të AD-së, KGJK-së, dhe KPK-së dhe për të garantuar mekanizmat e koordinimit në trajnimin e gjyqtarëve dhe prokurorëve. </t>
  </si>
  <si>
    <t>KGJK, AD</t>
  </si>
  <si>
    <t>Ndryshimi dhe plotësimi i Rregullores (05/2016) për rekrutimin, provimin, emërimin dhe riemërimin e gjyqtarëve, me qëllim të përfshirjes së anëtarëve jo gjyqtarë në Komisionin e Rekrutimit të anëtarëve të KGJK.</t>
  </si>
  <si>
    <t xml:space="preserve">Ndryshimi dhe plotësimi i Rregullores (05/2016) për rekrutimin, provimin, emërimin dhe riemërimin e gjyqtarëve, me qëllim të vendosjes së një procedure të angazhimit për monitorimin e të gjitha fazave të procesit të rekrutimit. </t>
  </si>
  <si>
    <t xml:space="preserve">Ndryshimi dhe plotësimi i Ligji për KGjK ashtu që të parashihet mundësia për ankesë në Gjykatë Supreme, për kandidatët të pakënaqur me vendimin përfundimtar të emërimit nga KGjK. </t>
  </si>
  <si>
    <t xml:space="preserve">Ligji per KGjK i ndryshuar.
</t>
  </si>
  <si>
    <t>Ndryshimi dhe plotësimi i Ligjit per KPK ashtu qe procesi per emerimin e  zëvendës kryeprokurorëve dhe udhëheqësëve të departamenteve të trajtohet njëjtë sikurse ngritja në detyrë dhe kandidati i suksesshëm të përzgjedhet përmes një procesi të hapur, konkurrues dhe të bazuar në meritë dhe aftësi.</t>
  </si>
  <si>
    <t xml:space="preserve">Hartimi i akteve nënligjore të cilat përcaktojnë qartazi mandatin e Njësive të Verifikimit. </t>
  </si>
  <si>
    <t xml:space="preserve">Aktet nënligjore të miratuara. </t>
  </si>
  <si>
    <t>Themelimi i një grupi punues  ndërinstitucional për të ofruar intepretim të unifikuar të "dashjes" dhe për t'i paraprirë mendimit juridik të Gjykatës Supreme</t>
  </si>
  <si>
    <t>Ndërveprimi i sistemeve kompjuterike të shumë agjencive për të lehtësuar ndjekjen e veprave penale</t>
  </si>
  <si>
    <t>Fakultetet juridike, KPK, KGJK &amp; AD</t>
  </si>
  <si>
    <t>KPK, KGJK &amp; AD</t>
  </si>
  <si>
    <t>Udhëzuesi gjyqësor, i plotësuar</t>
  </si>
  <si>
    <t>Zhvillimi i praktikës për informacionin kthyes nga gjyqtaret për përmirësimin e hetimeve në përgjithësi</t>
  </si>
  <si>
    <t>MD, KGJK, KPK</t>
  </si>
  <si>
    <t>MD dhe OAK</t>
  </si>
  <si>
    <t>Themelimi dhe funksionalizimi i një mekanizmi koordinues, i zbatueshëm dhe fleksibil, ndërmjet autoriteteve përkatëse shtetërore me qëllim të diskutimit të mundësive të funksionalizimit të hapësirave të ndërmjetësimit në gjykata dhe prokurori.</t>
  </si>
  <si>
    <t>MD, OAFK, Odat afariste</t>
  </si>
  <si>
    <t>Nënshkrimi i Memorandumit të Mirëkuptimit me Akademinë e Drejtësisë për krijimin e mekanizmave për ofrimin e trajnimeve të përbashkëta tematike për profesionet e lira me gjykatësit, prokurorët, stafin mbështetës nga gjykatat dhe zyrat prokuroriale, me qëllim të bashkërendimit dhe bashkëpunimit të përmirësuar ndër-institucional në mes të MD, AD dhe odave përkatëse.</t>
  </si>
  <si>
    <t xml:space="preserve">AD, KGjK, KPK, </t>
  </si>
  <si>
    <t>Krijimi i kurrikulës nga Akademia e Drejtësisë për trajnime të përbashkëta tematike në mes të gjykatësve, prokurorëve dhe profesioneve të lira.</t>
  </si>
  <si>
    <t>Organizimi i trajnimeve të përbashkëta tematike për profesionet e lira me gjykatësit, prokurorët, stafin mbështetës nga gjykatat dhe zyrat prokuroriale, me qëllim të bashkërendimit dhe bashkëpunimit të përmirësuar ndër-institucional në mes të MD, AD dhe odave përkatëse.</t>
  </si>
  <si>
    <t xml:space="preserve">Rekrutimi i katër zyrtarëve në Divizionin për Planifikim Strategjik. </t>
  </si>
  <si>
    <t>MD, Qeveria e Kosovës, KGJK, KPK, AD</t>
  </si>
  <si>
    <t>Ndryshimi i Ligjit për KGJK-në dhe hartimi i Ligjit për Evidencë Qendrore Penale në atë mënyrë që siguron funksionalizimin e plotë të Sistemit për Menaxhimin Informativ të Lëndëve dhe garanton qasje të caktuar për MD-në</t>
  </si>
  <si>
    <t xml:space="preserve">Organizimi i punëtorisë mbi treguesit e CEPEJ për zyrtarët e MD-së, KGjK-së, dhe KPK-së. </t>
  </si>
  <si>
    <t xml:space="preserve">Fuqizimi i kapaciteteve teknike të Departamentit Special në kuadër të Gjykatës Themelore në Prishtinë. </t>
  </si>
  <si>
    <t xml:space="preserve"> AD KGJK                   </t>
  </si>
  <si>
    <t>AD               KGJK                   KPK</t>
  </si>
  <si>
    <t>Trajnimet bazike të mbajtura gjatë vitit 2022</t>
  </si>
  <si>
    <t>150 rekrutime të stafit të ri</t>
  </si>
  <si>
    <t>Hartimi i një plani nga SHKK për pajisje me mjete teknike të sigurisë për ta liruar stafin nga detyrat rutinore</t>
  </si>
  <si>
    <t>MD, MSH, SHKK, SHSK</t>
  </si>
  <si>
    <t>Hartimi i programeve për stafin e SHKK-së lidhur me trajtimin e te burgosuve ne lidhje me sjelljen dhe abuzimin e substancave psikotrope</t>
  </si>
  <si>
    <t>Programi i rehabilimit për abuzimin e substancave të hartuara</t>
  </si>
  <si>
    <t>Rregullorja e miratuar</t>
  </si>
  <si>
    <t>MSH, DSHB, SHKK</t>
  </si>
  <si>
    <t>Analiza e perfunduar</t>
  </si>
  <si>
    <t>Analiza e perfunduar dhe rekomandimet e miratuara</t>
  </si>
  <si>
    <t>Harmonizimi i përkufizimit 'anëtarë i familjes'  në Ligjin për DP, dhe në Kodin Penal, me qëllim të përfshirjes së fëmijëve të adoptuar dhe prindërve adoptues në nocionin e 'anëtarit të familjes'.</t>
  </si>
  <si>
    <t xml:space="preserve">Ndryshimi dhe plotësimi i Ligjit për DP me qëllim të përcaktimit të kritereve për përzgjedhjen e subjekteve deklaruese sipas fushës së institucionit, hierarkisë, pozitës dhe rrezikut të korrupsionit.
</t>
  </si>
  <si>
    <t>Rregullat dhe udhëzuesit për deklarimin e dhuratave të publikuara në ueb faqen e AKK-së dhe të shpërndara në institucione.</t>
  </si>
  <si>
    <t xml:space="preserve">AKK              </t>
  </si>
  <si>
    <t xml:space="preserve">Zhvillimi i një programi të trajnimit për ngritjen e kapaciteteve për zyrtarët publik të cilët merren me deklarimet e pasurisë. </t>
  </si>
  <si>
    <t>2022 -          2023</t>
  </si>
  <si>
    <t>2022 -           2023</t>
  </si>
  <si>
    <t>AKK              ZPSh             OAK</t>
  </si>
  <si>
    <t>AKK     ZPSh     OAK</t>
  </si>
  <si>
    <t xml:space="preserve">2 trajnime të mbajtura. </t>
  </si>
  <si>
    <t>MPJD                 MD           AKK</t>
  </si>
  <si>
    <t>Trajnimi i zyrtarëve të AKK-së për hartim të kallëzimeve penale.</t>
  </si>
  <si>
    <t>Ndryshimi i ligjit për KPK-në në mënyrë që numri i anëtarëve prokurorë në KPK të zvogëlohet</t>
  </si>
  <si>
    <t>Hartimi i rregullores për vlerësimin e përformancës së Kryetarëve të Gjykatave dhe gjyqtarëve që mbajnë pozita udhëheqëse</t>
  </si>
  <si>
    <t>Miratimi i kornizës ligjore për të siguruar që funksionet e Njësive të Inspektimit Gjyqësor (NJIGJ) të parashihen me ligj, duke respektuar pavarësinë prokuroriale</t>
  </si>
  <si>
    <t>KPK ofron arsyetime të qarta për çdo vendim lidhur me avancimin e prokurorëve bazuar në vlerësimin e performancës</t>
  </si>
  <si>
    <t>KGjK ofron arsyetime të qarta për çdo vendim lidhur me avancimin e gjyqtarëve bazuar në vlerësimin e performancës</t>
  </si>
  <si>
    <t>Vendimet për avancim të gjyqtarëve permbajnë arsyetime mbi performancën e gjyqtarit</t>
  </si>
  <si>
    <t>Vendimet për avancim të prokuroreve permbajnë arsyetime mbi performancën e prokurorit</t>
  </si>
  <si>
    <t>Përforcimi i mekanizmit për analizimin e vlerësimeve të performancës me qëllim të identifikimit të nevojave specifike për trajnim të gjyqtarëve</t>
  </si>
  <si>
    <t>KPK, AD</t>
  </si>
  <si>
    <t xml:space="preserve">Përforcimi i mekanizmit për analizimin e vlerësimeve të performancës me qëllim të identifikimit të nevojave specifike për trajnim të prokurorëve </t>
  </si>
  <si>
    <t xml:space="preserve">Hartimi i programeve të trajnimit për anëtarët e komisioneve të vlerësimit të performancës ne bazë të nevojave </t>
  </si>
  <si>
    <t>Programi i miratuar</t>
  </si>
  <si>
    <t>Ofrimi i trajnimeve për anëtarët e komisioneve të vlerësimit të performancës</t>
  </si>
  <si>
    <t>Trajnimet e mbajtura për anetarët e komisioneve</t>
  </si>
  <si>
    <t xml:space="preserve">Raportet e rregullta të gjykatave janë dorëzuar me kohë; Publiku ka qasje në informata mbi proceset e rekrutimit, duke përfshirë shpalljen e vendeve të lira të punës, listën e aplikantëve dhe rezultatet e rekrutimit </t>
  </si>
  <si>
    <t xml:space="preserve">Raportet e rregullta të prokurorive janë dorëzuar me kohë; Publiku ka qasje në informata mbi proceset e rekrutimit, duke përfshirë shpalljen e vendeve të lira të punës, listën e aplikantëve dhe rezultatet e rekrutimit </t>
  </si>
  <si>
    <t>Kryetarët e Gjykatave, KGJK</t>
  </si>
  <si>
    <t>Kryeprokurorët, KPK</t>
  </si>
  <si>
    <t>Raportet tremujore të gjykatave janë dorëzuar me kohe dhe jane publike; Raportet vjetore përmbajnë informata të përmbledhura, por të qarta për procedurat disiplinore që janë zhvilluar kundër gjyqtarëve</t>
  </si>
  <si>
    <t>Raportet tremujore të prokurorive janë dorëzuar me kohe dhe jane publike; Raportet vjetore përmbajnë informata të përmbledhura, por të qarta për procedurat disiplinore që janë zhvilluar kundër prokurorëve</t>
  </si>
  <si>
    <t>Përgatitja dhe publikimi i raporteve tremujore nga të gjithë kryetarët e gjykatave dhe raportet vjetore të KGJK, të cilat përmbajnë edhe informata mbi procedurat disciplinore kundër gjyqtarëve</t>
  </si>
  <si>
    <t>Përgatitja dhe publikimi i raporteve tremujore nga të gjithë kryeprokurorët dhe raportet vjetore të KPK, të cilat përmbajnë edhe informata mbi procedurat disciplinore kundër prokurorëve</t>
  </si>
  <si>
    <t>KGJK monitoron nga afër zbatimin e kritereve ligjore për transferimin dhe avancimin e gjyqtarëve, në mënyrë që të përmirësohen praktikat e promovimeve të gjyqtarëve përmes transfereve</t>
  </si>
  <si>
    <t>KPK monitoron nga afër zbatimin e kritereve ligjore për transferimin dhe avancimin e prokurorëve, në mënyrë që të përmirësohen praktikat e promovimeve të prokurorëve përmes transfereve</t>
  </si>
  <si>
    <t>Kriteret ligjore për transfer dhe avancim të prokurorëve respektohen plotësisht</t>
  </si>
  <si>
    <t>Kriteret ligjore për transfer dhe avancim të gjyqtarëve respektohen plotësisht</t>
  </si>
  <si>
    <t>KGJK monitoron nga afër angazhimet e jashtme të gjyqtarëvesi dhe kompensimet për t'u siguruar zbatimin e kriterit ligjor që të ardhurat e gjyqtarëve nga angazhimet e jashtme nuk tejkalojnë 25% të pagave të tyre bazë</t>
  </si>
  <si>
    <t>Monitorimet e KGjK nuk regjistrojnë shkelje të këtij kriteri ligjor</t>
  </si>
  <si>
    <t>Monitorimet e KPK nuk regjistrojnë shkelje të këtij kriteri ligjor</t>
  </si>
  <si>
    <t>KPK monitorojnë nga afër angazhimet e jashtme të prokurorëve si dhe kompensimet për t'u siguruar zbatimin e kriterit ligjor që të ardhurat e prokurorëve nga angazhimet e jashtme nuk tejkalojnë 25% të pagave të tyre bazë</t>
  </si>
  <si>
    <t>KGjK, Kryetarët e Gjykatave</t>
  </si>
  <si>
    <t xml:space="preserve">KPK, Kryeprokurorët </t>
  </si>
  <si>
    <t xml:space="preserve">KGJK kryen një shqyrtim sistematik dhe të pavarur të praktikave të punës së gjykatave në nivele të ndryshme për të identifikuar llojet e rreziqeve që ndikojnë në llogaridhënie, duke marrë në konsideratë kontekstet e ndryshme në të cilat punojnë gjykatat dhe variacionet e mundshme në sfidat specifike për shkak të nivelit të gjykatave dhe vendndodhjes së tyre </t>
  </si>
  <si>
    <t xml:space="preserve">KPK kryejnë një shqyrtim sistematik dhe të pavarur të praktikave të punës së prokurorive në nivele të ndryshme për të identifikuar llojet e rreziqeve që ndikojnë në llogaridhënie, duke marrë në konsideratë kontekstet e ndryshme në të cilat punojnë prokuroritë dhe variacionet e mundshme në sfidat specifike për shkak të nivelit të prokurorive dhe vendndodhjes së tyre </t>
  </si>
  <si>
    <t>Trajnime për Ligjin e ri për përgjegjësinë disiplinore të gjyqtarëve dhe prokurorëve</t>
  </si>
  <si>
    <t>Trajnimet për prokurorë të mbajtura</t>
  </si>
  <si>
    <t>Fushata mediale të realizuara , materiale informative të vendosura në kutitë e ankesave në ndërtesat e gjykatave
Informata në gjuhën e rëndomtë janë vendosur në faqet përkatëse të internetit</t>
  </si>
  <si>
    <t>KPK ndërmerr fushatata të vazhdueshme mediale dhe informative për të rritur ndërgjegjësimin e publikut për sistemin e ri ligjor të përgjegjësisë disiplinore të  prokurorëve</t>
  </si>
  <si>
    <t>Fushata mediale të realizuara , materiale informative të vendosura në kutitë e ankesave në ndërtesat e prokurorive
Informata në gjuhën e rëndomtë janë vendosur në faqet përkatëse të internetit</t>
  </si>
  <si>
    <t>KGJK ndërmerr fushatata të vazhdueshme mediale dhe informative për të rritur ndërgjegjësimin e publikut për sistemin e ri ligjor të përgjegjësisë disiplinore të gjyqtarëve</t>
  </si>
  <si>
    <t xml:space="preserve">KGJK vlerëson efektivitetin e sistemit të ri të përgjegjësisë së gjyqtarëve pas një periudhe zbatimi një vjecar, dhe propozon masat korrigjuese për autoritetet përkatëse, sipas rastit </t>
  </si>
  <si>
    <t xml:space="preserve">KPK vlerëson efektivitetin e sistemit të ri të përgjegjësisë së prokurorëve pas një periudhe zbatimi një vjecar, dhe propozon masat korrigjuese për autoritetet përkatëse, sipas rastit </t>
  </si>
  <si>
    <t>Procedurat e qasjes së publikut në vendimet gjyqësore, aktakuzat, dhe dokumentet e tjera janë të qarta dhe publikisht të disponueshme</t>
  </si>
  <si>
    <t xml:space="preserve">KPK vlerëson kapacitetet e tyre të brendshme për të trajtuar kërkesat për qasje në dokumente publike në përputhje me legjislacionin përkatës për qasje në dokumente publike dhe mbrojtjen e të dhënave </t>
  </si>
  <si>
    <t xml:space="preserve">KGJK vlerëson kapacitetet e tyre të brendshme për të trajtuar kërkesat për qasje në dokumente publike në përputhje me legjislacionin përkatës për qasje në dokumente publike dhe mbrojtjen e të dhënave </t>
  </si>
  <si>
    <t>KGjK ndërmerr masat e rekomanduara nga vlerësimi për të rritur kapacitetet për të përshpejtuar procesin e anonimizimit të vendimeve gjyqësore, me qëllim që të publikohen në internet</t>
  </si>
  <si>
    <t>KGJK vazhdon përditësimin e faqes së internetit me informata thelbësore për publikun, përfshirë këtu: vendimet e gjykatave që publikohen menjeherë pas marrjes së tyre; qasje në raporte analitike dhe gjithëpërfshirëse me informata lidhur me proceset e emërimeve, promovimeve, vlerësimeve, procedurave disiplinore, informatave relevante në lidhje me punën dhe aktivitetet e KGJK dhe planet e veprimit, rezultatet e konsultimeve të rregullta ndërmjet KGJK/KPK dhe gjykatave/prokurorive për aktivitetet përcjellëse të çështjeve të identifikuara përmes mekanizmave të ndryshëm të vlerësimit</t>
  </si>
  <si>
    <t>KPK vazhdon përditësimin e faqes së internetit që përmban informata thelbësore për publikun, përfshirë këtu: vendimet e prokurorive publikohen menjeherë pas marrjes së tyre; qasje në raporte analitike dhe gjithëpërfshirëse me informata lidhur me proceset e emërimeve, promovimeve, vlerësimeve, procedurave disiplinore, informatave relevante në lidhje me punën dhe aktivitetet e KPK dhe planet e veprimit, përfshirë rezultatet e konsultimeve të rregullta ndërmjet KGJK/KPK dhe gjykatave/prokurorive për aktivitetet përcjellëse të çështjeve të identifikuara përmes mekanizmave të ndryshëm të vlerësimit</t>
  </si>
  <si>
    <t>KGJK siguron transmetim të drejtpërdrejtë të mbledhjeve të tyre të rregullta</t>
  </si>
  <si>
    <t>Mbledhjet transmetohen drejtpërdrejtë në ueb faqet e KGjK</t>
  </si>
  <si>
    <t>KPK siguron transmetim të drejtpërdrejtë të mbledhjeve të tyre të rregullta</t>
  </si>
  <si>
    <t>Mbledhjet transmetohen drejtpërdrejtë në ueb faqet e KPK</t>
  </si>
  <si>
    <t>Prokurori i Shtetit ofron qasje me kohë për palët e interesuara lidhur me vendimet për pushimin e ndjekjeve penale të rasteve të profilit të lartë, në pajtim me legjislacionin në fuqi</t>
  </si>
  <si>
    <t>KGJK, KPK dhe MD krijojnë një mekanizëm koordinimi dhe bashkëpunimi me organizatat e shoqërisë civile, OAK dhe akademinë, për të debatuar mbi praktikat, çështjet, masat për miratim dhe zbatuar;</t>
  </si>
  <si>
    <t>Ndryshimi i ligjit për KGJK-në në mënyrë që një nga anëtarët e KGJK-së të zgjedhur nga Kuvendi, të jetë nga radhët e anëtarëve të Odës së Avokatëve dhe të sigurohet kompensimi i përshtatshëm</t>
  </si>
  <si>
    <t>KPK harton udhëzimet për prokuroritë dhe praninë individuale të prokurorëve në platformat e mediave sociale, për të udhëzuar se si prokuroritë mund të jenë të pranishme në platformat e mediave sociale (lloji i informatave që mund të ndahet publikisht) dhe sjellja e pranueshme publike në internet e prokurorëve</t>
  </si>
  <si>
    <t>Kryerja e një analize për kapacitetet dhe efikasitetin, duke përfshirë vlerësimin e ngarkesës me raste, lëndët e vjetra dhe shpërndarjen e drejtë të numrit të rasteve tek gjyqtarët, e Gjykatës Themelore në Prishtinë.</t>
  </si>
  <si>
    <t>Përmirësimi i shablloneve të dokumenteve të planit vjetor të punës për të gjitha prokuroritë dhe sigurimi i transparencës</t>
  </si>
  <si>
    <t>Rastet caktohen menjëherë dhe automatikisht nga SMIL</t>
  </si>
  <si>
    <t>Ndryshimi i Ligjit për KPK për të i mundësuar punën Prokurorëve të dekretuar, gjatë periudhës së trajnimit fillestar</t>
  </si>
  <si>
    <t>Hartimi i planit një vjeҫar dhe tre vjeҫar që pëmban nevojat për rekrutim dhe trajnim dhe përcakton politika rigoroze dhe transparente afatmesme dhe afatgjata në përcaktimin e numrit të prokurorëve dhe stafit mbështetës për prokurori.</t>
  </si>
  <si>
    <t>Hartimi i planit një vjeҫar dhe tre vjeҫar që pëmban nevojat për rekrutim dhe trajnim dhe përcakton politika rigoroze dhe transparente afatmesme dhe afatgjata në përcaktimin e numrit të gjyqtarëve, dhe stafit mbështetës për gjykata.</t>
  </si>
  <si>
    <t>AD, KGJK</t>
  </si>
  <si>
    <t xml:space="preserve">2 trajnime/seminare/vizita studimore të realizuara gjatë vitit. 
</t>
  </si>
  <si>
    <t xml:space="preserve">Buxheti i AD-së i rritur. </t>
  </si>
  <si>
    <t>KGJK, AD, MD</t>
  </si>
  <si>
    <t>KPK, AD, MD</t>
  </si>
  <si>
    <t xml:space="preserve">Ndryshimi dhe plotësimi i Ligjit për Këshillin Gjyqësor të Kosovës ashtu që vetëm gjyqtarët me mandat të përhershëm dhe përvojë minimale gjashtë (6) vjeçare si gjyqtarë dhe prokurorë të mund të jenë anëtarë të KGJK-së.    </t>
  </si>
  <si>
    <t xml:space="preserve">Promovimi i aplikacioneve jo gjyqësore për anëtarësim në KGJK.                                                                                     </t>
  </si>
  <si>
    <t xml:space="preserve">Së paku 1 tryezë diskutimi e realizuar gjatë vitit me OAK, fakultetet juridike dhe shoqërinë civile. </t>
  </si>
  <si>
    <t xml:space="preserve">Ndryshimi dhe plotësimi i Ligjit për Këshillin Prokurorial të Kosovës  ashtu që të përcaktohen kritere shtesë specifike për prokurorët  me mandat të përhershëm që mund të jenë anëtarë të KPK-së. </t>
  </si>
  <si>
    <t>Promovimi i aplikacioneve jo-prokuroriale për anëtarësim ne KPK.</t>
  </si>
  <si>
    <t>Akti nënligjor i ndryshuar.</t>
  </si>
  <si>
    <t>Baza e sigurtë e pyetjeve funksionale.</t>
  </si>
  <si>
    <t>Metodologjia e re funksionale.</t>
  </si>
  <si>
    <t>Ligji për KPK i ndryshuar</t>
  </si>
  <si>
    <t>Avancimi i formularëve për Komisionin e Emërimit për vlerësimin e kandidatëve (veçanërisht me fokus për intervista)</t>
  </si>
  <si>
    <t>Formularët e përditësuar</t>
  </si>
  <si>
    <t xml:space="preserve">Trajnime të specializuara për anëtarët e Komisionit. </t>
  </si>
  <si>
    <t xml:space="preserve">Miratimi i Planit të Integritetit për gjyqtarë. </t>
  </si>
  <si>
    <t xml:space="preserve">Ndërlidhja e sistemeve kopjuterike e përfunduar </t>
  </si>
  <si>
    <t>Rritja e numrit të ekspertëve të specializuar financiar në PSRK dhe perforcimi i kritereveve per perzgjedhjen e tyre</t>
  </si>
  <si>
    <t>WJP Faktori 8, nën treguesi 8.1: Sistemi i hetimeve penale është efektiv</t>
  </si>
  <si>
    <t>WJP Faktori 8 Drejtësia Penale</t>
  </si>
  <si>
    <t>Hartimi i Ligjit për Statusin e Gjyqtarëve dhe Prokurorëve, për të përcaktuar arsimimin e vazhdueshëm ligjor të detyrueshëm për prokurorë dhe gjyqtarë</t>
  </si>
  <si>
    <t xml:space="preserve">Ndryshimi i Ligjit për Këshillin Prokurorial ashtu që KPSh të mos jetë anëtar i Keshillit </t>
  </si>
  <si>
    <t>Hartimi i planit vjetor të veprimit të SHKK-së në bazë të planit strategjik</t>
  </si>
  <si>
    <t>Hartimi i planit vjetor të veprimit të SHSK-së në bazë të planit strategjik</t>
  </si>
  <si>
    <t>Analizimi i infrastrukures dhe kapaciteteve aktuale te SHKK-se per te siguruar shfrytezimin efikas te te gjitha burimeve njerezore dhe infrastrukturore</t>
  </si>
  <si>
    <t>Hartimi i Ligjit për Sherbimin Korrektues</t>
  </si>
  <si>
    <t>Hartimi i Rregullores per strukturën dhe organizimin e SHKK-së, për të rregulluar autoritetin e vendimarrjes sipas pozitave të stafit të SHKK-së</t>
  </si>
  <si>
    <t>Hartimi i Ligjit për strukturën dhe organizimin e SHSK-së, për të rregulluar autoritetin e vendimarrjes sipas pozitave të stafit të SHSK-së</t>
  </si>
  <si>
    <t>Plotesimi dhe ndryshimi i Kodit Penal për të kërkuar pëlqimin e personit të dyshuar për masën alternative për shërbim në komunitet</t>
  </si>
  <si>
    <t>Kodi i ndryshuar</t>
  </si>
  <si>
    <t>Hartimi i Rregullores per strukturën dhe organizimin e SHSK-së, për të rregulluar autoritetin e vendimarrjes sipas pozitave të stafit të SHSK-së</t>
  </si>
  <si>
    <t xml:space="preserve">Ndryshimi i Ligjit për mbikqyrjen elektronike të personave të cilëve u kufizohet lëvizja me vendim të gjykatë, për të përfshirë monitorimin elektronik </t>
  </si>
  <si>
    <t>Ligji i ndryshuar</t>
  </si>
  <si>
    <t>Avancimi i udhëzuesit të Gjykatës Supreme për të siguruar zbatimin e politikave unike të dënimeve nga gjykatat</t>
  </si>
  <si>
    <t>Zhvillimi i një metodë të bazuar në Test për të vendosur mbi kërkesat për paraburgim</t>
  </si>
  <si>
    <t>Metoda e miratuar dhe e zbatuar</t>
  </si>
  <si>
    <t>Rregulloret e miratuara</t>
  </si>
  <si>
    <t>Institucionet përgjegjëse për sanksionet kundërvajtëse</t>
  </si>
  <si>
    <t>Miratimi i Akteve nënligjore që ofrojnë udhëzimet e kërkuara</t>
  </si>
  <si>
    <t>Qeveria</t>
  </si>
  <si>
    <t>Ndryshimi i Ligjit për Policinë për themelimin e Këshillit të Etikës</t>
  </si>
  <si>
    <t>Ligji i miratuar dhe Komisioni i Etikës i themeluar</t>
  </si>
  <si>
    <t>Ndryshimi i Ligjit për Deklarimin e Pasurisë ku parashihet obligimi ligjor për deklarimin e pasurisë për të gjithë hetuesit, veçanërisht për ata që janë të përfshirë në hetime të nivelit/profilit të lartë</t>
  </si>
  <si>
    <t xml:space="preserve">Zbatimi konsitent nga prokuroria i mbledhjes dhe dërgimi i informacionit kthyes për përmirësimin e hetimeve </t>
  </si>
  <si>
    <t xml:space="preserve">Zbatimi konsitent nga gjyqësori i mbledhjes dhe dërgimi i informacionit kthyes për përmirësimin e hetimeve </t>
  </si>
  <si>
    <t>Të dhënat e ndara me policinë</t>
  </si>
  <si>
    <t>WJP Faktori 1: Kufizimet në pushtetin e Qeverisë, nën nën faktori: Policia</t>
  </si>
  <si>
    <t>WJP Faktori 2: Mungesa e korrupsionit, nën nën faktori 2.3: Zyrtarët qeveritarë në Polici dhe forcat e armatosura nuk e përdorin funksionin publik për përfitime personale</t>
  </si>
  <si>
    <t>Ndryshimi i Ligjit për PSRK për të hequr kompetencën ekskluzive të PSRK-së për veprat penale të pastrimit të parave, ashtu që fokusi i PSRK-së të jetë në veprat e pastrimit të parave me vlerë më të madhe</t>
  </si>
  <si>
    <t>Ligji për PSRK i ndryshuar</t>
  </si>
  <si>
    <t>Plani i miratuar</t>
  </si>
  <si>
    <t>Hartimi i një plani mbi bazën e analizës se si të rritet numri i masave alternative dhe si të zhvillohet aftësia e SHSK-së për të adresuar sfidat e ardhshme të rritjes së masave alternative.</t>
  </si>
  <si>
    <t>Hartimi i raportit për vlerësimin afatgjatë të nevojave për personel të SHSK-së me qëllim të aftësimit të stafit duke përdorur trajnime shërbimi në AKSP.</t>
  </si>
  <si>
    <t xml:space="preserve">SHSK harton raportet e prezencës për gjykatat </t>
  </si>
  <si>
    <t xml:space="preserve">Hartimi i planeve individuale për vuajtjen e dënimit  duke u bazuar në të dalat e vlerësimit të rreziqeve dhe nevojave për të gjithë të burgosurit që vuajnë dënim më tepër se 6 muaj </t>
  </si>
  <si>
    <t>Hartimi i Ligjit për Ekzekutimin e Sanksioneve Penale që rregullon ekzekutimin e dënimeve me burg, paraburgimin dhe gjysmëlirinë</t>
  </si>
  <si>
    <t xml:space="preserve">SHSK harton raportet e parandëshkimit për gjykatat </t>
  </si>
  <si>
    <t>WJP Faktori 8, Drejtësia Penale, nën nën faktori 8.5.1: Policia, forcat e armatosura dhe prokurorët janë të lirë nga ndikimi jo i duhur</t>
  </si>
  <si>
    <t>Azhurimi i portalit 'Gjykata ime' me informacione thelbësore shtesë dhe të thjeshtëzuara për publikun, përfshirë informacionin juridik, shabllonet e dokumenteve që duhet të dorëzohen në gjykatë dhe udhëzimet tjera për publikun.</t>
  </si>
  <si>
    <t xml:space="preserve">Portali 'Gjykata ime' i përditësuar </t>
  </si>
  <si>
    <t>Krijimi dhe zbatimi i programeve trajnuese individuale dhe të përbashkëta për avokatët mbi aftësitë e zgjidhjes së mosmarrëveshjeve (veçanarisht ndërmjetësimit) me qëllim të rritjës së aftësive të avokatëve në fushën e ndërmjetësimit.</t>
  </si>
  <si>
    <t>OAK, KGjK, KPK, AD</t>
  </si>
  <si>
    <t>Mbajtja e trajnimeve  individuale dhe të përbashkëta për avokatët mbi aftësitë e zgjidhjes së mosmarrëveshjeve (veçanarisht ndërmjetësimit) me qëllim të rritjës së aftësive të avokatëve në fushën e ndërmjetësimit.</t>
  </si>
  <si>
    <t>Kuvendi i Kosovës të ndërmarrë të gjithë hapat e nevojshëm procedural për të siguruar raportimin e MD, MPB, KGJK-së, KPK-së para Komisionit për të Drejtat e Njeriut të Kuvendit të Kosovës në lidhje me adresimin e rekomandimeve të Avokatit të Popullit dhe veprimet e ndërmarra në përputhje me këto rekomandime, me qëllim të rritjes së përgjegjësisë në lidhje me shkeljet e pretenduara të të drejtave të njeriut.</t>
  </si>
  <si>
    <t>Qëllimi specifik:  Ngritja e efikasitetit dhe efektivitetit të mjeteve juridike</t>
  </si>
  <si>
    <t>WJP Faktori 6: Zbatimi i kornizës rregullative, nën faktori 6.5: Qeveria nuk shpronëson pa proces ligjor dhe kompensim adekuat</t>
  </si>
  <si>
    <t>WJP Faktori 7: Drejtësia civile, nën nën faktori 7.1.1: Qytetarët janë të vetëdijshëm për mjetet juridike në dispozicion</t>
  </si>
  <si>
    <t>WJP Faktori 7: Drejtësia civile, nën nën faktori 7.5.1: Vonesat në zgjidhjen e kontesteve</t>
  </si>
  <si>
    <t>WJP Faktori 7: Drejtësia penale, nën treguesi 8.7: Procesi i rregullt gjyqësor dhe të drejtat e akuzuarit</t>
  </si>
  <si>
    <t>Lista e publikuar</t>
  </si>
  <si>
    <t xml:space="preserve">Publikimi i listës me të dhënat e kompensimeve të personave të privuar nga liria padrejtësisht </t>
  </si>
  <si>
    <t>Hartimi i analizës për format për mbrojtjen e së drejtës për gjykim brenda një kohe të arsyeshme për të përcaktuar mjete juridike efektive për çështjet që përfshijnë vonesa në procedimet gjyqësore, ku do të analizohen mundësi si ankesa në Gjykatën Kushtetuese, ankesa në gjykatën e shkallës më të lartë, mjetet juridike përshpejtuese dhe kompensuese dhe mjetet juridike specifike në fushën e gjyqësisë penale, si dhe kompetencat ligjore të Avokatit të Popullit për të filluar procedurë gjyqësore në rastet kur mjetet juridike janë joefektive, drejtpërdrejt në Gjykatën Kushtetuese</t>
  </si>
  <si>
    <t>Raporti vjetor i SHKK përmban informacion lidhur me trajtimin e shkeljeve</t>
  </si>
  <si>
    <t>Qëllimi specifik: Përmirësimi i Shërbimeve të Profesioneve të Lira</t>
  </si>
  <si>
    <t>MD, KGjK, KPK, ONK</t>
  </si>
  <si>
    <t>MD, ONK, KGjk, KPK</t>
  </si>
  <si>
    <t>AD, MD, KGjK, KPK, odat e profesioneve të lira</t>
  </si>
  <si>
    <t>Hartimi i Koncept Dokumentit për Procedurën Përmbarimore</t>
  </si>
  <si>
    <t>Koncept Dokumenti i miratuar</t>
  </si>
  <si>
    <t>MD, MF</t>
  </si>
  <si>
    <t xml:space="preserve">Koordinimi i ngushtë në mes të MD-së dhe Ministrisë së Financave (MF) për të identifikuar nxitjet financiare për personelin e Divizionit për Mbikëqyrje Administrative të Ligjshmërisë së Aktiviteteve të PLL-ve </t>
  </si>
  <si>
    <t>Nxitjet financiare të siguruara</t>
  </si>
  <si>
    <t xml:space="preserve">WJP Faktori 1: Kufizimet në pushtetin qeveritar, nën faktori 1.5.3: Liria e organizatave civile dhe politike është respektuar. </t>
  </si>
  <si>
    <t>Strategjia për Komunikim me Publikun e miratuar</t>
  </si>
  <si>
    <t>Ndryshimi i Rregullores Nr.31/2013 për organizimin e brendshëm të Ministrisë së Drejtësisë ashtu që të parashihet themelimi i Departamentit për Politikat legjislative të gjyqësorit</t>
  </si>
  <si>
    <t>WJP Faktori 2 - Mungesa e korrupsionit</t>
  </si>
  <si>
    <t>Ndryshimi dhe plotësimi i Rregullores për organizimin e brendshëm dhe sistematizimin e vendeve të punës në Agjencinë kundër Korrupsionit ashtu që të parashihet themelimi i mekanizmit për vlerësimin e rrezikut.</t>
  </si>
  <si>
    <t xml:space="preserve">Ligji për Kompetencat e Autoriteteve Shtetërore për Parandalimin dhe Luftimin e Korrupsionit i miratuar. </t>
  </si>
  <si>
    <t xml:space="preserve">Themelimi i Këshillit Koordinues kundër Korrupsionit i cili përcaktohet me Ligjin për Organizimin dhe Kompetencat e Autoriteteve Shtetërore për Parandalimin dhe Luftimin e Korrupsionit. </t>
  </si>
  <si>
    <t xml:space="preserve">Këshilli Koordinues Ndërinstitucional kundër Korrupsionit i themeluar. </t>
  </si>
  <si>
    <t>Emërimi i pikave të kontaktit për zbatimin e politikës kombëtare kundër korrupsionit</t>
  </si>
  <si>
    <t>Pikat e kontaktit të emëruara</t>
  </si>
  <si>
    <t>Zhvillimi i platformës elektronike për deklarimin e pasurisë</t>
  </si>
  <si>
    <t>Platforma elektronike funksionale</t>
  </si>
  <si>
    <t xml:space="preserve">Ndryshimi i formularit për deklarimin e pasurisë me qëllim të përfshirjes së informatave rreth transaksioneve të bëra brenda periudhës raportuese, në bazë të të cilave deklaruesi merr ose përfundon të drejtën e pronësisë, posedimit ose përdorimit, përfshirë pronësinë e përbashkët, të pasurisë së patundshme ose pasurisë së luajtshme. </t>
  </si>
  <si>
    <t>Ndryshimi dhe plotësimi i Ligjit për AKK me qëllim të pajisjes së Agjencisë me kompetencën për të vendosur sanksione administrative dhe disiplinore për mosdeklarimin e dhuratës.</t>
  </si>
  <si>
    <t xml:space="preserve">Ndryshimi dhe plotësimi i Ligjit për DP me qëllim të përcaktimit të mundësisë së bashkëpunimit të Agjencisë me organe shtetërore të huaja, për zbatimin e këtij ligji </t>
  </si>
  <si>
    <t>Zhvillimi i një kurrikule trajnimi, në bashkëpunim me prokuroritë dhe gjykatat, për qëllim të interpretimit dhe zbatimit të njëjtë të nenit 430 të Kodit Penal (Mos raportimi ose raportimi i rremë i pasurisë, i të ardhurave, i dhuratave, i përfitimeve tjera materiale ose i detyrimeve financiare) dhe Ligjit për Deklarimin e Pasurisë</t>
  </si>
  <si>
    <t>KGJK miraton udhëzime dhe procedura për trajtimin e kërkesave sa i përket qasjes në dokumente publike, përfshirë këtu vendimet gjyqësore dhe aktakuzat</t>
  </si>
  <si>
    <t>Hartimi i udhëzimeve për procedurat për trajtimin e kërkesave sa i përket qasjes në dokumente publike</t>
  </si>
  <si>
    <t>Procedurat e qasjes së publikut në dokumentet relevante janë të qarta dhe publikisht të disponueshme</t>
  </si>
  <si>
    <t>KGJK, KPK dhe MD bashkëpunojnë për të hulumtuar rregullisht zhvillimin e perceptimit të publikut mbi sistemin e drejtësisë, përmes realizimit të anketave me publikun, bizneset dhe profesionistët tjerë</t>
  </si>
  <si>
    <t>Përmirësimi i bazës të të dhënave të publikuara në portalin aktual gjyqësor për të mundësuar të dhëna të lexueshme në sistemin OCR, që lejon gjenerimin e informatave bazuar në fjalë kyҫe dhe kritere të identifikueshme</t>
  </si>
  <si>
    <r>
      <t xml:space="preserve">Masa e politikes: </t>
    </r>
    <r>
      <rPr>
        <b/>
        <i/>
        <sz val="10"/>
        <rFont val="Arial Narrow"/>
        <family val="2"/>
      </rPr>
      <t>Akademia e Drejtësisë së Kosovës reaguese ndaj nevojave të sektorit të drejtësisë</t>
    </r>
  </si>
  <si>
    <t xml:space="preserve">Ndryshimi dhe plotësimi i Rregullores (02/2013) për procesin e rekurtimit, emërimit dhe riemërimit të prokurorëve me qëllim të përcaktimit të listës objektive dhe gjithëpërfshirëse të kritereve për vendim-marrje sipas së cilave KPK mund të refuzojë të zbatojë rekomandimet e Komisionit për Emërime dhe detyrimit të  KPK-së për të arsyetuar me shkrim refuzimin e rekomandimeve të Komisionit. </t>
  </si>
  <si>
    <t xml:space="preserve">Ndryshimi dhe plotësimi i Rregullores (08/2016) për emërimin e Kryeprokurorëve me qellim të qartësimit të metodologjisë që do të përdoret për vlerësimin e kandidatëve për pozitën e KP, duke përfshirë ketu arsyetimin per kategorite poentuese dhe dhënien e pikëve për kriteret e ndryshme të përzgjedhjes.                                                              </t>
  </si>
  <si>
    <t xml:space="preserve">Kontrolle të integritetetit të realizuara çdo x vite. </t>
  </si>
  <si>
    <t>Hartimi i rregulloreve të brendshme për krijimin e paneleve të kërkuara sipas Ligjit të ri për kundërvajtje</t>
  </si>
  <si>
    <r>
      <t xml:space="preserve">Masa e politikes: </t>
    </r>
    <r>
      <rPr>
        <b/>
        <i/>
        <sz val="10"/>
        <rFont val="Arial Narrow"/>
        <family val="2"/>
      </rPr>
      <t>Përmirësimi i sistemit të ndihmës juridike në Kosovë në pajtim me kërkesat e BE- së dhe KiE-së</t>
    </r>
  </si>
  <si>
    <t>Programi i trajnimit për stafin e ANJF i themeluar, dhe X trajnime për stafin e ANJF të realizuara brenda një viti</t>
  </si>
  <si>
    <t>x trajnime të përbashkëta për stafin e ANJF-së, gjyqtarë dhe prokurorë të realizuara gjatë vitit</t>
  </si>
  <si>
    <t>Vendimi për kriteret dhe procedurat e shpërndares së fondeve për zyrat mobile të ndihmës juridike falas i miratuar dhe zyret mobile funksionale</t>
  </si>
  <si>
    <r>
      <t xml:space="preserve">Masa e Politikës: </t>
    </r>
    <r>
      <rPr>
        <b/>
        <i/>
        <sz val="10"/>
        <rFont val="Arial Narrow"/>
        <family val="2"/>
      </rPr>
      <t>Avancimi i qasjes në shërbimet e gjykatave dhe prokurorive</t>
    </r>
  </si>
  <si>
    <t xml:space="preserve"> x trajnime të mbajtura për përkthyesit/interpretët ligjor deri në vitin 2022</t>
  </si>
  <si>
    <t>x takime të mbajtura në mes të OAK, avokatëve, përfaqësues të gjykatave, shërbimeve të ndërmjetësimit, Odën e Ndërmjetësuesve; komunikimi i koordinuar në mes të OAK dhe gjykatave në lidhje me informacionet e ndërmjetësimit; informacione të gatshme standarde për palët në lidhje me klauzolat e ndërmjetësimit, marrëveshjet model të ndërmjetësimit në mes të palëve dhe ndërmjetësuesve</t>
  </si>
  <si>
    <t>x numër i trajnimeve/takimeve individuale dhe të përbashkëta për rolin e ndërmjetësimit</t>
  </si>
  <si>
    <r>
      <t xml:space="preserve">Masa e Politikës: </t>
    </r>
    <r>
      <rPr>
        <b/>
        <i/>
        <sz val="10"/>
        <rFont val="Arial Narrow"/>
        <family val="2"/>
      </rPr>
      <t>Përmirësimi i qasjes në drejtësi për personat dhe grupet e cenuara</t>
    </r>
  </si>
  <si>
    <t>Themelimi dhe funksionalizimi i një mekanizmi koordinues në mes të institucioneve gjyqësore dhe jo-gjyqësore për të luftuar dhunën me bazë gjinore</t>
  </si>
  <si>
    <t xml:space="preserve"> x trajnime të veçanta dhe të përbashkëta për stafin e institucioneve përkatëse që kanë kompetenca në fushën e luftës kundër dhunës në baza gjinore</t>
  </si>
  <si>
    <r>
      <t xml:space="preserve">Masa e Politikës: </t>
    </r>
    <r>
      <rPr>
        <b/>
        <i/>
        <sz val="10"/>
        <rFont val="Arial Narrow"/>
        <family val="2"/>
      </rPr>
      <t>Bashkëpunim efektiv në mes të organeve jo gjyqësore dhe gjykatave dhe prokurorive</t>
    </r>
  </si>
  <si>
    <t xml:space="preserve">Nr. </t>
  </si>
  <si>
    <r>
      <t xml:space="preserve">Masa e politikes: </t>
    </r>
    <r>
      <rPr>
        <b/>
        <i/>
        <sz val="10"/>
        <color theme="1"/>
        <rFont val="Arial Narrow"/>
        <family val="2"/>
      </rPr>
      <t>Zhvillimi i mëtejmë dhe konsolidimi i ndërmjetësimit dhe procedurave të falimentimit</t>
    </r>
  </si>
  <si>
    <t>x trajnime të mbajtura</t>
  </si>
  <si>
    <t xml:space="preserve">x trajnime të mbajtura për punonjësit e noterëve </t>
  </si>
  <si>
    <t>x trajnime të mbajtura për punonjësit e përmbaruesve privat</t>
  </si>
  <si>
    <t>x trajnime të përbashkëta të realizuara me profesionet e lira, gjyqtarët dhe prokurorët.</t>
  </si>
  <si>
    <t>x trajnime të mbajtura.</t>
  </si>
  <si>
    <t>x trajnime të mbajtura për gjyqtarët dhe prokurorët.</t>
  </si>
  <si>
    <t>Hartimi i Strategjisë për Komunikim me Publikun në përputhje me Ligjin për Qasje në Dokumente Publike.</t>
  </si>
  <si>
    <t xml:space="preserve">Aftësimi i Divizionit të TI-së për digjitalizimin e tërë sektorit të drejtësisë me qëllim të përfshirjes së Divizionit të TI-së për ҫështje të caktuara në implementimin e sistemeve të TI në gjyqësor. </t>
  </si>
  <si>
    <t xml:space="preserve">Hartimi i Ligjit për Kompetencat e Autoriteteve Shtetërore për Parandalimin dhe Luftimin e Korrupsionit i cili parasheh bashkëpunim të forcuar në mes të të gjithë akterëve të përfshirë në parandalimin dhe luftimin e korrupsionit dhe përcakton masa të qarta për bashkëpunim. </t>
  </si>
  <si>
    <r>
      <t>Përkufizimi '</t>
    </r>
    <r>
      <rPr>
        <i/>
        <sz val="10"/>
        <color theme="1"/>
        <rFont val="Arial Narrow"/>
        <family val="2"/>
      </rPr>
      <t>korrupsion i nivelit të lartë</t>
    </r>
    <r>
      <rPr>
        <sz val="10"/>
        <color theme="1"/>
        <rFont val="Arial Narrow"/>
        <family val="2"/>
      </rPr>
      <t xml:space="preserve">' i hartuar dhe Kodi Penal, Ligji për PSRK-në dhe ligjet e tjera relevante të miratuara.  </t>
    </r>
  </si>
  <si>
    <t>KGJK                AD</t>
  </si>
  <si>
    <t>Trajnimi i gjyqtarëve dhe prokurorëve për qëllim të interpretimit dhe zbatimit të njëjtë të nenit 430 të Kodit Penal dhe Ligjit për Deklarimin e Pasurive, si dhe për diferencimin e raportimit të rremë me falsifikim të dokumenteve.</t>
  </si>
  <si>
    <t>Promovimi i ndërmjetësimit nga avokatët, në përputhje me Strategjinë, përmes takimeve me përfaqësues të gjykatave, shërbimeve të ndërmjetësimit, Odën e Ndërmjetësuesve; komunikimi i koordinuar në mes të OAK dhe gjykatave në lidhje me informacionet e ndërmjetësimit; informacione të gatshme standarde për palët në lidhje me klauzolat e ndërmjetësimit, marrëveshjet model të ndërmjetësimit në mes të palëve dhe ndërmjetësuesve</t>
  </si>
  <si>
    <t>Analizimi i SMIL për të parë nëse përfshihen të dhënat e nevojshme për të monitoruar dhe raportuar lëndët e krimeve kundër komunitetit LGBTI dhe reflektimi i rekomandimeve të kësaj analize në SMIL për të mundësuar monitorimin e hetimit, ndjekjes penale dhe dënimit të krimeve kundër komunitetit LGBTI</t>
  </si>
  <si>
    <t>Gjykimet përfundimtare, të regjistruara në SQEP</t>
  </si>
  <si>
    <t xml:space="preserve">Promovimi i udhëzuesit për politikat ndëshkimore, për të siguruar zbatimin unik të faktorëve lehtësues dhe rëndues me rastin e matjes së dënimit. </t>
  </si>
  <si>
    <t>Gjykata Supreme mbanë aktivitete promovuese, tryeza dhe diskutime me gjyqtarët për të promovuar udhëzuesin; Dënimet e shqiptuara janë në përputhje me udhëzuesin.</t>
  </si>
  <si>
    <t>Zbatimi i rekomandimit të CEPEJ-së për menaxhimin e kohës në mënyrë që në një instancë gjyqësore rasti të zgjidhet brenda një periudhe dyvjeçare nga dita e paraqitjes së tij</t>
  </si>
  <si>
    <t>Rastet në një instancë gjyqësore  zgjidhen brenda dy vjetëve nga regjistrimi i tyre, përveç rasteve tejet komplekse</t>
  </si>
  <si>
    <t xml:space="preserve">SMIL përmbanë dhe gjeneron të dhëna specifike për lëndët që kanë të bëjnë me krimet kundër komunitetit LGBTI. </t>
  </si>
  <si>
    <t xml:space="preserve">Fuqizimi i bashkëpunimit me organizatat e shoqërisë civile, mediat dhe sektorin privat me qëllim të ngritjes së vetëdijësimit dhe luftimit më efikas të korrupsionit. </t>
  </si>
  <si>
    <t xml:space="preserve">WJP Faktori 6: Zbatimi Rregullator; nën-faktori: 6.4: Respektimi i gjykimit të drejtë në pocedura administrative;                                                     </t>
  </si>
  <si>
    <t xml:space="preserve">WJP Faktori 7: Drejtësia Civile, nën-faktori 7.1: Njerëzit mund t'i qasen dhe ta përballojnë financiarisht drejtësinë civile </t>
  </si>
  <si>
    <t>WJP Faktori 8: Drejtësia Penale, nën-faktori 8.7.4 Ndihma Juridike</t>
  </si>
  <si>
    <t>Funksionalizimi i regjistrimeve elektronike (audio dhe / apo video, preferencialisht) të intervistave policore në të gjitha stacionet e policisë</t>
  </si>
  <si>
    <t xml:space="preserve">MPB, Policia e Kosovës </t>
  </si>
  <si>
    <t>Të gjitha intervistat dhe marrjet në pyetje në stacionet policore në Kosovë, të regjistruara si audio dhe video.</t>
  </si>
  <si>
    <t>WJP Faktori 8, nën treguesi 8.3: Sistemi korrektues është efektiv në uljen e sjelljes kriminale</t>
  </si>
  <si>
    <t>WJP Faktori 8, nën nën treguesi 8.7.5: Të drejtat e të burgosurve</t>
  </si>
  <si>
    <t>Buxheti i përgjithshëm për Objektivin Specifik II.3:</t>
  </si>
  <si>
    <t>KPK miraton udhëzime dhe procedura për trajtimin e kërkesave sa i përket qasjes në dokumente publike, përfshirë këtu vendimet gjyqësore dhe aktakuzat</t>
  </si>
  <si>
    <t>Ndryshimi dhe plotësimi i Ligjit për AD në mënyrë që të përcaktohet verifikimi i plotë, i detyrueshëm në rastet e mëposhtme: (a) të gjitha deklaratat e paraqitura nga zyrtarë të lartë publik dhe (b) deklarata të bazuara në rrezik të zyrtarëve të lartë publik që mbajnë pozita anti-korrupsion që përcaktohen përmes analizës së rrezikut.</t>
  </si>
  <si>
    <t xml:space="preserve">Synimi përfundimtar (2025) </t>
  </si>
  <si>
    <t>2021</t>
  </si>
  <si>
    <t>2022</t>
  </si>
  <si>
    <t>2023</t>
  </si>
  <si>
    <t>Vlera bazë 
(2019)</t>
  </si>
  <si>
    <t xml:space="preserve">Synimi përfundimtar
 (2025) </t>
  </si>
  <si>
    <t xml:space="preserve">Synimi përfundimtar 
(2025) </t>
  </si>
  <si>
    <t>Synimi përfundimtar 
(2025)</t>
  </si>
  <si>
    <t>Synimi i afatmesëm 
(2023)</t>
  </si>
  <si>
    <t>Makro indikator i Strategjisë së Sundimit të Ligjit</t>
  </si>
  <si>
    <t>WJP Indeksi i Sundimit të Ligjit: Rezultati i përgjithshëm</t>
  </si>
  <si>
    <t xml:space="preserve">0.35 </t>
  </si>
  <si>
    <t>0.35</t>
  </si>
  <si>
    <t xml:space="preserve">0.60 </t>
  </si>
  <si>
    <t>0.52</t>
  </si>
  <si>
    <t>0.64</t>
  </si>
  <si>
    <t>Programet e përditësuara</t>
  </si>
  <si>
    <t>Buxheti i përgjithshëm për Objektivin Strategjik I:</t>
  </si>
  <si>
    <t>Masa e politikes: Riorganizimi i infrastrukturës së SHKK -së</t>
  </si>
  <si>
    <t>Buxheti i përgjithshëm për Objektivin Strategjik III:</t>
  </si>
  <si>
    <t>Buxheti i përgjithshëm për Objektivin Strategjik IV:</t>
  </si>
  <si>
    <t>Buxheti i përgjithshëm për Objektivin Strategjik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</si>
</sst>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_);_(* \(#,##0.00\);_(* &quot;-&quot;??_);_(@_)"/>
  </numFmts>
  <fonts count="20" x14ac:knownFonts="1">
    <font>
      <sz val="11"/>
      <color theme="1"/>
      <name val="Calibri"/>
      <family val="2"/>
      <scheme val="minor"/>
    </font>
    <font>
      <b/>
      <sz val="9"/>
      <color theme="1"/>
      <name val="Arial Narrow"/>
      <family val="2"/>
    </font>
    <font>
      <sz val="11"/>
      <color theme="1"/>
      <name val="Arial Narrow"/>
      <family val="2"/>
    </font>
    <font>
      <b/>
      <sz val="10"/>
      <color theme="1"/>
      <name val="Arial Narrow"/>
      <family val="2"/>
    </font>
    <font>
      <sz val="9"/>
      <color theme="1"/>
      <name val="Arial Narrow"/>
      <family val="2"/>
    </font>
    <font>
      <sz val="10"/>
      <color theme="1"/>
      <name val="Arial Narrow"/>
      <family val="2"/>
    </font>
    <font>
      <sz val="12"/>
      <color theme="1"/>
      <name val="Arial Narrow"/>
      <family val="2"/>
    </font>
    <font>
      <b/>
      <i/>
      <sz val="10"/>
      <color theme="1"/>
      <name val="Arial Narrow"/>
      <family val="2"/>
    </font>
    <font>
      <i/>
      <sz val="10"/>
      <color theme="1"/>
      <name val="Arial Narrow"/>
      <family val="2"/>
    </font>
    <font>
      <i/>
      <sz val="9"/>
      <color theme="1"/>
      <name val="Arial Narrow"/>
      <family val="2"/>
    </font>
    <font>
      <sz val="11"/>
      <color rgb="FFFF0000"/>
      <name val="Arial Narrow"/>
      <family val="2"/>
    </font>
    <font>
      <sz val="10"/>
      <name val="Arial Narrow"/>
      <family val="2"/>
    </font>
    <font>
      <i/>
      <sz val="10"/>
      <name val="Arial Narrow"/>
      <family val="2"/>
    </font>
    <font>
      <sz val="10"/>
      <color theme="1"/>
      <name val="Calibri"/>
      <family val="2"/>
    </font>
    <font>
      <sz val="12"/>
      <name val="Arial Narrow"/>
      <family val="2"/>
    </font>
    <font>
      <b/>
      <i/>
      <sz val="10"/>
      <name val="Arial Narrow"/>
      <family val="2"/>
    </font>
    <font>
      <b/>
      <sz val="10"/>
      <name val="Arial Narrow"/>
      <family val="2"/>
    </font>
    <font>
      <sz val="11"/>
      <name val="Arial Narrow"/>
      <family val="2"/>
    </font>
    <font>
      <sz val="11"/>
      <color theme="1"/>
      <name val="Calibri"/>
      <family val="2"/>
      <scheme val="minor"/>
    </font>
    <font>
      <sz val="10"/>
      <color rgb="FFFF0000"/>
      <name val="Arial Narrow"/>
      <family val="2"/>
    </font>
  </fonts>
  <fills count="11">
    <fill>
      <patternFill patternType="none"/>
    </fill>
    <fill>
      <patternFill patternType="gray125"/>
    </fill>
    <fill>
      <patternFill patternType="solid">
        <fgColor rgb="FFBDD6EE"/>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8" fillId="0" borderId="0" applyFont="0" applyFill="0" applyBorder="0" applyAlignment="0" applyProtection="0"/>
  </cellStyleXfs>
  <cellXfs count="567">
    <xf numFmtId="0" fontId="0" fillId="0" borderId="0" xfId="0"/>
    <xf numFmtId="0" fontId="2" fillId="0" borderId="0" xfId="0" applyFont="1"/>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4" xfId="0" applyFont="1" applyFill="1" applyBorder="1" applyAlignment="1">
      <alignment vertical="center" wrapText="1"/>
    </xf>
    <xf numFmtId="0" fontId="5" fillId="0" borderId="4" xfId="0" applyFont="1" applyBorder="1" applyAlignment="1">
      <alignment vertical="center" wrapText="1"/>
    </xf>
    <xf numFmtId="0" fontId="6" fillId="0" borderId="6" xfId="0" applyFont="1" applyBorder="1" applyAlignment="1">
      <alignment vertical="center" wrapText="1"/>
    </xf>
    <xf numFmtId="0" fontId="7" fillId="0" borderId="6" xfId="0" applyFont="1" applyBorder="1" applyAlignment="1">
      <alignment vertical="center" wrapText="1"/>
    </xf>
    <xf numFmtId="0" fontId="8" fillId="0" borderId="6" xfId="0" applyFont="1" applyBorder="1" applyAlignment="1">
      <alignment horizontal="right" vertical="center" wrapText="1"/>
    </xf>
    <xf numFmtId="0" fontId="10" fillId="0" borderId="0" xfId="0" applyFont="1"/>
    <xf numFmtId="0" fontId="3" fillId="5"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8" fillId="5" borderId="6" xfId="0" applyFont="1" applyFill="1" applyBorder="1" applyAlignment="1">
      <alignment horizontal="left" vertical="center" wrapText="1"/>
    </xf>
    <xf numFmtId="0" fontId="3" fillId="5" borderId="4" xfId="0" applyFont="1" applyFill="1" applyBorder="1" applyAlignment="1">
      <alignment horizontal="left" vertical="center" wrapText="1"/>
    </xf>
    <xf numFmtId="0" fontId="8" fillId="5" borderId="6" xfId="0" applyFont="1" applyFill="1" applyBorder="1" applyAlignment="1">
      <alignment horizontal="left" wrapText="1"/>
    </xf>
    <xf numFmtId="0" fontId="5" fillId="0" borderId="1" xfId="0" applyFont="1" applyBorder="1" applyAlignment="1">
      <alignment vertical="center" wrapText="1"/>
    </xf>
    <xf numFmtId="0" fontId="5" fillId="0" borderId="5" xfId="0" applyFont="1" applyBorder="1" applyAlignment="1">
      <alignment vertical="center" wrapText="1"/>
    </xf>
    <xf numFmtId="0" fontId="3" fillId="4" borderId="7" xfId="0" applyFont="1" applyFill="1" applyBorder="1" applyAlignment="1">
      <alignment vertical="center"/>
    </xf>
    <xf numFmtId="0" fontId="3" fillId="4" borderId="3" xfId="0" applyFont="1" applyFill="1" applyBorder="1" applyAlignment="1">
      <alignment vertical="center"/>
    </xf>
    <xf numFmtId="0" fontId="3" fillId="4" borderId="2" xfId="0" applyFont="1" applyFill="1" applyBorder="1" applyAlignment="1">
      <alignment vertical="center"/>
    </xf>
    <xf numFmtId="0" fontId="11" fillId="0" borderId="6" xfId="0" applyFont="1" applyBorder="1" applyAlignment="1">
      <alignment vertical="center" wrapText="1"/>
    </xf>
    <xf numFmtId="0" fontId="5" fillId="0" borderId="6" xfId="0" applyFont="1" applyBorder="1" applyAlignment="1">
      <alignment vertical="top" wrapText="1"/>
    </xf>
    <xf numFmtId="0" fontId="2" fillId="0" borderId="0" xfId="0" applyFont="1" applyFill="1"/>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5" fillId="6" borderId="6" xfId="0" applyFont="1" applyFill="1" applyBorder="1" applyAlignment="1">
      <alignment vertical="center" wrapText="1"/>
    </xf>
    <xf numFmtId="0" fontId="5" fillId="0" borderId="6" xfId="0" applyFont="1" applyFill="1" applyBorder="1" applyAlignment="1">
      <alignment horizontal="left" vertical="center" wrapText="1"/>
    </xf>
    <xf numFmtId="0" fontId="5" fillId="0" borderId="6" xfId="0" applyFont="1" applyBorder="1" applyAlignment="1">
      <alignment horizontal="right"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Border="1" applyAlignment="1">
      <alignment horizontal="left" vertical="top" wrapText="1"/>
    </xf>
    <xf numFmtId="0" fontId="5" fillId="0" borderId="1" xfId="0" applyFont="1" applyBorder="1" applyAlignment="1">
      <alignment horizontal="center" vertical="center" wrapText="1"/>
    </xf>
    <xf numFmtId="0" fontId="5" fillId="0" borderId="14" xfId="0" applyFont="1" applyBorder="1" applyAlignment="1">
      <alignment vertical="center" wrapText="1"/>
    </xf>
    <xf numFmtId="0" fontId="5" fillId="0" borderId="6" xfId="0" applyFont="1" applyBorder="1" applyAlignment="1">
      <alignment horizontal="left" vertical="center" wrapText="1"/>
    </xf>
    <xf numFmtId="0" fontId="5" fillId="3"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11" fillId="0" borderId="6" xfId="0" applyFont="1" applyFill="1" applyBorder="1" applyAlignment="1">
      <alignment vertical="center" wrapText="1"/>
    </xf>
    <xf numFmtId="0" fontId="11" fillId="6" borderId="12" xfId="0" applyFont="1" applyFill="1" applyBorder="1" applyAlignment="1">
      <alignment vertical="center" wrapText="1"/>
    </xf>
    <xf numFmtId="0" fontId="3" fillId="0" borderId="6" xfId="0" applyFont="1" applyBorder="1" applyAlignment="1">
      <alignment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vertical="center" wrapText="1"/>
    </xf>
    <xf numFmtId="0" fontId="3" fillId="5" borderId="0" xfId="0" applyFont="1" applyFill="1" applyBorder="1" applyAlignment="1">
      <alignment vertical="center" wrapText="1"/>
    </xf>
    <xf numFmtId="0" fontId="3" fillId="5" borderId="3" xfId="0" applyFont="1" applyFill="1" applyBorder="1" applyAlignment="1">
      <alignment vertical="center" wrapText="1"/>
    </xf>
    <xf numFmtId="0" fontId="3" fillId="5" borderId="5" xfId="0" applyFont="1" applyFill="1" applyBorder="1" applyAlignment="1">
      <alignment vertical="center" wrapText="1"/>
    </xf>
    <xf numFmtId="0" fontId="3" fillId="5" borderId="6" xfId="0" applyFont="1" applyFill="1" applyBorder="1" applyAlignment="1">
      <alignment horizontal="left" vertical="center" wrapText="1"/>
    </xf>
    <xf numFmtId="0" fontId="3" fillId="5" borderId="4" xfId="0" applyFont="1" applyFill="1" applyBorder="1" applyAlignment="1">
      <alignment vertical="center" wrapText="1"/>
    </xf>
    <xf numFmtId="0" fontId="5" fillId="0" borderId="1" xfId="0" applyFont="1" applyFill="1" applyBorder="1" applyAlignment="1">
      <alignment horizontal="left" vertical="center" wrapText="1"/>
    </xf>
    <xf numFmtId="0" fontId="7" fillId="5" borderId="6" xfId="0" applyFont="1" applyFill="1" applyBorder="1" applyAlignment="1">
      <alignment horizontal="left" vertical="center" wrapText="1"/>
    </xf>
    <xf numFmtId="0" fontId="5" fillId="0" borderId="1" xfId="0" applyFont="1" applyFill="1" applyBorder="1" applyAlignment="1">
      <alignment horizontal="justify" vertical="center"/>
    </xf>
    <xf numFmtId="0" fontId="5" fillId="6" borderId="1" xfId="0" applyFont="1" applyFill="1" applyBorder="1" applyAlignment="1">
      <alignment horizontal="justify" vertical="center"/>
    </xf>
    <xf numFmtId="0" fontId="7" fillId="5" borderId="1" xfId="0" applyFont="1" applyFill="1" applyBorder="1" applyAlignment="1">
      <alignment horizontal="left" vertical="center" wrapText="1"/>
    </xf>
    <xf numFmtId="0" fontId="5" fillId="5" borderId="5" xfId="0" applyFont="1" applyFill="1" applyBorder="1" applyAlignment="1">
      <alignment vertical="center" wrapText="1"/>
    </xf>
    <xf numFmtId="0" fontId="5" fillId="6" borderId="6"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4" xfId="0" applyFont="1" applyBorder="1" applyAlignment="1">
      <alignment vertical="center" wrapText="1"/>
    </xf>
    <xf numFmtId="0" fontId="5" fillId="0" borderId="5" xfId="0" applyFont="1" applyFill="1" applyBorder="1" applyAlignment="1">
      <alignment horizontal="justify"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0" borderId="16" xfId="0" applyFont="1" applyFill="1" applyBorder="1" applyAlignment="1">
      <alignment horizontal="justify" vertical="center"/>
    </xf>
    <xf numFmtId="0" fontId="7" fillId="0" borderId="1" xfId="0" applyFont="1" applyBorder="1" applyAlignment="1">
      <alignment vertical="center" wrapText="1"/>
    </xf>
    <xf numFmtId="0" fontId="5" fillId="6" borderId="4" xfId="0" applyFont="1" applyFill="1" applyBorder="1" applyAlignment="1">
      <alignment vertical="center" wrapText="1"/>
    </xf>
    <xf numFmtId="0" fontId="3" fillId="8" borderId="4" xfId="0" applyFont="1" applyFill="1" applyBorder="1" applyAlignment="1">
      <alignment vertical="center" wrapText="1"/>
    </xf>
    <xf numFmtId="0" fontId="3" fillId="4" borderId="5" xfId="0" applyFont="1" applyFill="1" applyBorder="1" applyAlignment="1">
      <alignment vertical="center" wrapText="1"/>
    </xf>
    <xf numFmtId="0" fontId="5" fillId="0" borderId="0" xfId="0" applyFont="1"/>
    <xf numFmtId="0" fontId="5" fillId="0" borderId="1" xfId="0" applyFont="1" applyBorder="1"/>
    <xf numFmtId="0" fontId="3" fillId="0" borderId="10"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6" xfId="0" applyFont="1" applyFill="1" applyBorder="1" applyAlignment="1">
      <alignment horizontal="right" vertical="center" wrapText="1"/>
    </xf>
    <xf numFmtId="0" fontId="5" fillId="0" borderId="0" xfId="0" applyFont="1" applyBorder="1"/>
    <xf numFmtId="0" fontId="5" fillId="0" borderId="15" xfId="0" applyFont="1" applyBorder="1"/>
    <xf numFmtId="0" fontId="10" fillId="0" borderId="0" xfId="0" applyFont="1" applyFill="1"/>
    <xf numFmtId="0" fontId="11" fillId="0" borderId="4" xfId="0" applyFont="1" applyFill="1" applyBorder="1" applyAlignment="1">
      <alignment vertical="center" wrapText="1"/>
    </xf>
    <xf numFmtId="0" fontId="17" fillId="0" borderId="0" xfId="0" applyFont="1"/>
    <xf numFmtId="0" fontId="5" fillId="0" borderId="6" xfId="0" applyFont="1" applyFill="1" applyBorder="1" applyAlignment="1">
      <alignment horizontal="center" vertical="center" wrapText="1"/>
    </xf>
    <xf numFmtId="0" fontId="3" fillId="4" borderId="21" xfId="0" applyFont="1" applyFill="1" applyBorder="1" applyAlignment="1">
      <alignment vertical="center" wrapText="1"/>
    </xf>
    <xf numFmtId="0" fontId="3" fillId="0" borderId="22" xfId="0" applyFont="1" applyFill="1" applyBorder="1" applyAlignment="1">
      <alignment vertical="center" wrapText="1"/>
    </xf>
    <xf numFmtId="0" fontId="11" fillId="0" borderId="6" xfId="0" applyFont="1" applyBorder="1" applyAlignment="1">
      <alignment horizontal="center"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4" borderId="2" xfId="0" applyFont="1" applyFill="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6" xfId="0" applyFont="1" applyBorder="1" applyAlignment="1">
      <alignment vertical="center" wrapText="1"/>
    </xf>
    <xf numFmtId="0" fontId="3" fillId="2"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11" fillId="0" borderId="7" xfId="0" applyFont="1" applyFill="1" applyBorder="1" applyAlignment="1">
      <alignment vertical="center" wrapText="1"/>
    </xf>
    <xf numFmtId="0" fontId="11"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vertical="center" wrapText="1"/>
    </xf>
    <xf numFmtId="0" fontId="3" fillId="4" borderId="15" xfId="0" applyFont="1" applyFill="1" applyBorder="1" applyAlignment="1">
      <alignment vertical="center" wrapText="1"/>
    </xf>
    <xf numFmtId="0" fontId="11" fillId="6" borderId="6" xfId="0" applyFont="1" applyFill="1" applyBorder="1" applyAlignment="1">
      <alignment vertical="center" wrapText="1"/>
    </xf>
    <xf numFmtId="0" fontId="11" fillId="6" borderId="4" xfId="0" applyFont="1" applyFill="1" applyBorder="1" applyAlignment="1">
      <alignment vertical="center" wrapText="1"/>
    </xf>
    <xf numFmtId="0" fontId="11" fillId="6" borderId="6" xfId="0" applyFont="1" applyFill="1" applyBorder="1" applyAlignment="1">
      <alignment vertical="top" wrapText="1"/>
    </xf>
    <xf numFmtId="0" fontId="16" fillId="3" borderId="4" xfId="0" applyFont="1" applyFill="1" applyBorder="1" applyAlignment="1">
      <alignment vertical="center" wrapText="1"/>
    </xf>
    <xf numFmtId="0" fontId="16" fillId="0" borderId="5" xfId="0" applyFont="1" applyFill="1" applyBorder="1" applyAlignment="1">
      <alignment vertical="center" wrapText="1"/>
    </xf>
    <xf numFmtId="0" fontId="16" fillId="0" borderId="4" xfId="0" applyFont="1" applyBorder="1" applyAlignment="1">
      <alignment vertical="center" wrapText="1"/>
    </xf>
    <xf numFmtId="0" fontId="16"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4" fillId="0" borderId="0" xfId="0" applyFont="1"/>
    <xf numFmtId="0" fontId="16" fillId="5" borderId="3" xfId="0" applyFont="1" applyFill="1" applyBorder="1" applyAlignment="1">
      <alignment horizontal="center" vertical="center" wrapText="1"/>
    </xf>
    <xf numFmtId="0" fontId="17" fillId="0" borderId="0" xfId="0" applyFont="1" applyFill="1"/>
    <xf numFmtId="0" fontId="11" fillId="6" borderId="14" xfId="0" applyFont="1" applyFill="1" applyBorder="1" applyAlignment="1">
      <alignment vertical="center" wrapText="1"/>
    </xf>
    <xf numFmtId="0" fontId="11" fillId="6" borderId="1" xfId="0" applyFont="1" applyFill="1" applyBorder="1" applyAlignment="1">
      <alignment vertical="center" wrapText="1"/>
    </xf>
    <xf numFmtId="0" fontId="15" fillId="6" borderId="6" xfId="0" applyFont="1" applyFill="1" applyBorder="1" applyAlignment="1">
      <alignment vertical="center" wrapText="1"/>
    </xf>
    <xf numFmtId="0" fontId="12" fillId="6" borderId="6" xfId="0" applyFont="1" applyFill="1" applyBorder="1" applyAlignment="1">
      <alignment horizontal="right" vertical="center" wrapText="1"/>
    </xf>
    <xf numFmtId="0" fontId="12" fillId="0" borderId="6" xfId="0" applyFont="1" applyBorder="1" applyAlignment="1">
      <alignment horizontal="right" vertical="center" wrapText="1"/>
    </xf>
    <xf numFmtId="0" fontId="15" fillId="0" borderId="6" xfId="0" applyFont="1" applyBorder="1" applyAlignment="1">
      <alignment vertical="center" wrapText="1"/>
    </xf>
    <xf numFmtId="0" fontId="11" fillId="0" borderId="0" xfId="0" applyFont="1" applyAlignment="1">
      <alignment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4" borderId="4" xfId="0" applyFont="1" applyFill="1" applyBorder="1" applyAlignment="1">
      <alignment vertical="center" wrapText="1"/>
    </xf>
    <xf numFmtId="0" fontId="16" fillId="5" borderId="4"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1" fillId="6" borderId="7" xfId="0" applyFont="1" applyFill="1" applyBorder="1" applyAlignment="1">
      <alignment vertical="center" wrapText="1"/>
    </xf>
    <xf numFmtId="0" fontId="11" fillId="6" borderId="2" xfId="0" applyFont="1" applyFill="1" applyBorder="1" applyAlignment="1">
      <alignment vertical="center" wrapText="1"/>
    </xf>
    <xf numFmtId="0" fontId="11" fillId="6" borderId="5" xfId="0" applyFont="1" applyFill="1" applyBorder="1" applyAlignment="1">
      <alignment vertical="center" wrapText="1"/>
    </xf>
    <xf numFmtId="0" fontId="5" fillId="0" borderId="7" xfId="0" applyFont="1" applyFill="1" applyBorder="1" applyAlignment="1">
      <alignment horizontal="center" vertical="center" wrapText="1"/>
    </xf>
    <xf numFmtId="0" fontId="16" fillId="3" borderId="5" xfId="0" applyFont="1" applyFill="1" applyBorder="1" applyAlignment="1">
      <alignment vertical="center" wrapText="1"/>
    </xf>
    <xf numFmtId="0" fontId="11" fillId="3" borderId="5" xfId="0" applyFont="1" applyFill="1" applyBorder="1" applyAlignment="1">
      <alignment horizontal="center" vertical="center" wrapText="1"/>
    </xf>
    <xf numFmtId="0" fontId="11" fillId="7" borderId="7" xfId="0" applyFont="1" applyFill="1" applyBorder="1" applyAlignment="1">
      <alignment vertical="center" wrapText="1"/>
    </xf>
    <xf numFmtId="0" fontId="11" fillId="7" borderId="3" xfId="0" applyFont="1" applyFill="1" applyBorder="1" applyAlignment="1">
      <alignment vertical="center" wrapText="1"/>
    </xf>
    <xf numFmtId="0" fontId="11" fillId="7" borderId="2" xfId="0" applyFont="1" applyFill="1" applyBorder="1" applyAlignment="1">
      <alignment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6" borderId="4"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5" fillId="5" borderId="6" xfId="0"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6" borderId="6"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5" fillId="5" borderId="14"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1" fillId="6" borderId="2" xfId="0" applyFont="1" applyFill="1" applyBorder="1" applyAlignment="1">
      <alignment horizontal="right" vertical="center" wrapText="1"/>
    </xf>
    <xf numFmtId="0" fontId="16"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6" xfId="0" applyFont="1" applyBorder="1" applyAlignment="1">
      <alignment horizontal="right" vertical="center" wrapText="1"/>
    </xf>
    <xf numFmtId="0" fontId="11" fillId="6" borderId="6" xfId="0" applyFont="1" applyFill="1" applyBorder="1" applyAlignment="1">
      <alignment horizontal="right" vertical="center" wrapText="1"/>
    </xf>
    <xf numFmtId="0" fontId="12" fillId="5" borderId="14"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left" vertical="center" wrapText="1"/>
    </xf>
    <xf numFmtId="0" fontId="11" fillId="6"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16" xfId="0" applyFont="1" applyFill="1" applyBorder="1" applyAlignment="1">
      <alignment wrapText="1"/>
    </xf>
    <xf numFmtId="0" fontId="11" fillId="6" borderId="1" xfId="0" applyFont="1" applyFill="1" applyBorder="1"/>
    <xf numFmtId="0" fontId="11" fillId="6" borderId="22" xfId="0" applyFont="1" applyFill="1" applyBorder="1" applyAlignment="1">
      <alignment horizontal="left" wrapText="1"/>
    </xf>
    <xf numFmtId="0" fontId="16" fillId="8" borderId="4" xfId="0" applyFont="1" applyFill="1" applyBorder="1" applyAlignment="1">
      <alignment vertical="center" wrapText="1"/>
    </xf>
    <xf numFmtId="0" fontId="15" fillId="8" borderId="6" xfId="0" applyFont="1" applyFill="1" applyBorder="1" applyAlignment="1">
      <alignment horizontal="left" vertical="center" wrapText="1"/>
    </xf>
    <xf numFmtId="0" fontId="16" fillId="8" borderId="7"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1" fillId="6" borderId="21" xfId="0" applyFont="1" applyFill="1" applyBorder="1" applyAlignment="1">
      <alignment vertical="center" wrapText="1"/>
    </xf>
    <xf numFmtId="0" fontId="11" fillId="6" borderId="20" xfId="0" applyFont="1" applyFill="1" applyBorder="1" applyAlignment="1">
      <alignment horizontal="left" wrapText="1"/>
    </xf>
    <xf numFmtId="0" fontId="11" fillId="0" borderId="6" xfId="0" applyFont="1" applyBorder="1" applyAlignment="1">
      <alignment vertical="top" wrapText="1"/>
    </xf>
    <xf numFmtId="0" fontId="11" fillId="0" borderId="6" xfId="0" applyFont="1" applyFill="1" applyBorder="1" applyAlignment="1">
      <alignment horizontal="right" vertical="center" wrapText="1"/>
    </xf>
    <xf numFmtId="0" fontId="11" fillId="0" borderId="5" xfId="0" applyFont="1" applyBorder="1" applyAlignment="1">
      <alignment vertical="center" wrapText="1"/>
    </xf>
    <xf numFmtId="0" fontId="11" fillId="0" borderId="1" xfId="0" applyFont="1" applyBorder="1" applyAlignment="1">
      <alignment vertical="center" wrapText="1"/>
    </xf>
    <xf numFmtId="0" fontId="11" fillId="0" borderId="6" xfId="0" applyFont="1" applyBorder="1" applyAlignment="1">
      <alignment horizontal="left" vertical="center" wrapText="1"/>
    </xf>
    <xf numFmtId="0" fontId="16" fillId="9" borderId="4" xfId="0" applyFont="1" applyFill="1" applyBorder="1" applyAlignment="1">
      <alignment vertical="center" wrapText="1"/>
    </xf>
    <xf numFmtId="0" fontId="15" fillId="9" borderId="6" xfId="0" applyFont="1" applyFill="1" applyBorder="1" applyAlignment="1">
      <alignment horizontal="left" vertical="center" wrapText="1"/>
    </xf>
    <xf numFmtId="0" fontId="11" fillId="9" borderId="6" xfId="0" applyFont="1" applyFill="1" applyBorder="1" applyAlignment="1">
      <alignment vertical="center" wrapText="1"/>
    </xf>
    <xf numFmtId="0" fontId="11" fillId="9" borderId="5" xfId="0" applyFont="1" applyFill="1" applyBorder="1" applyAlignment="1">
      <alignment vertical="center" wrapText="1"/>
    </xf>
    <xf numFmtId="0" fontId="16" fillId="9" borderId="22"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8" borderId="4" xfId="0" applyFont="1" applyFill="1" applyBorder="1" applyAlignment="1">
      <alignment vertical="center" wrapText="1"/>
    </xf>
    <xf numFmtId="0" fontId="11" fillId="8" borderId="6" xfId="0" applyFont="1" applyFill="1" applyBorder="1" applyAlignment="1">
      <alignment vertical="center" wrapText="1"/>
    </xf>
    <xf numFmtId="0" fontId="11" fillId="8" borderId="5" xfId="0" applyFont="1" applyFill="1" applyBorder="1" applyAlignment="1">
      <alignment vertical="center" wrapText="1"/>
    </xf>
    <xf numFmtId="0" fontId="11" fillId="8" borderId="22" xfId="0" applyFont="1" applyFill="1" applyBorder="1" applyAlignment="1">
      <alignment horizontal="center" vertical="center" wrapText="1"/>
    </xf>
    <xf numFmtId="0" fontId="11" fillId="6" borderId="23" xfId="0" applyFont="1" applyFill="1" applyBorder="1" applyAlignment="1">
      <alignment vertical="center" wrapText="1"/>
    </xf>
    <xf numFmtId="0" fontId="11" fillId="6" borderId="6" xfId="0" applyFont="1" applyFill="1" applyBorder="1" applyAlignment="1">
      <alignment vertical="center" wrapText="1" shrinkToFit="1"/>
    </xf>
    <xf numFmtId="0" fontId="11" fillId="0" borderId="6" xfId="0" applyFont="1" applyBorder="1" applyAlignment="1">
      <alignment horizontal="left" vertical="center" wrapText="1" shrinkToFit="1"/>
    </xf>
    <xf numFmtId="0" fontId="11" fillId="0" borderId="4" xfId="0" applyFont="1" applyBorder="1" applyAlignment="1">
      <alignment vertical="center" wrapText="1" shrinkToFit="1"/>
    </xf>
    <xf numFmtId="0" fontId="11" fillId="6" borderId="4"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2" xfId="0" applyFont="1" applyFill="1" applyBorder="1" applyAlignment="1">
      <alignment vertical="center" wrapText="1" shrinkToFit="1"/>
    </xf>
    <xf numFmtId="0" fontId="11" fillId="0" borderId="4" xfId="0" applyFont="1" applyFill="1" applyBorder="1" applyAlignment="1">
      <alignment vertical="center" wrapText="1" shrinkToFit="1"/>
    </xf>
    <xf numFmtId="0" fontId="11" fillId="0" borderId="6" xfId="0" applyFont="1" applyFill="1" applyBorder="1" applyAlignment="1">
      <alignment vertical="center" wrapText="1" shrinkToFit="1"/>
    </xf>
    <xf numFmtId="0" fontId="5" fillId="0" borderId="19"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5" fillId="0" borderId="7" xfId="0" applyFont="1" applyFill="1" applyBorder="1" applyAlignment="1">
      <alignment wrapText="1"/>
    </xf>
    <xf numFmtId="0" fontId="5" fillId="0" borderId="3" xfId="0" applyFont="1" applyFill="1" applyBorder="1" applyAlignment="1">
      <alignment wrapText="1"/>
    </xf>
    <xf numFmtId="0" fontId="5" fillId="0" borderId="3" xfId="0" applyFont="1" applyFill="1" applyBorder="1"/>
    <xf numFmtId="0" fontId="5" fillId="0" borderId="2" xfId="0" applyFont="1" applyFill="1" applyBorder="1"/>
    <xf numFmtId="0" fontId="5" fillId="0" borderId="18"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xf numFmtId="0" fontId="5" fillId="5" borderId="6" xfId="0" applyFont="1" applyFill="1" applyBorder="1" applyAlignment="1">
      <alignment vertical="center" wrapText="1"/>
    </xf>
    <xf numFmtId="0" fontId="3" fillId="0" borderId="6" xfId="0" applyFont="1" applyFill="1" applyBorder="1" applyAlignment="1">
      <alignment vertical="center" wrapText="1"/>
    </xf>
    <xf numFmtId="0" fontId="2" fillId="0" borderId="0" xfId="0" applyFont="1" applyBorder="1"/>
    <xf numFmtId="0" fontId="5" fillId="0" borderId="20" xfId="0" applyFont="1" applyFill="1" applyBorder="1"/>
    <xf numFmtId="0" fontId="5" fillId="0" borderId="20" xfId="0" applyFont="1" applyBorder="1"/>
    <xf numFmtId="0" fontId="2" fillId="0" borderId="20" xfId="0" applyFont="1" applyBorder="1"/>
    <xf numFmtId="0" fontId="6" fillId="0" borderId="0" xfId="0" applyFont="1" applyBorder="1"/>
    <xf numFmtId="0" fontId="11" fillId="0" borderId="11" xfId="0" applyFont="1" applyFill="1" applyBorder="1" applyAlignment="1">
      <alignment vertical="center" wrapText="1"/>
    </xf>
    <xf numFmtId="0" fontId="16" fillId="0" borderId="4" xfId="0" applyFont="1" applyFill="1" applyBorder="1" applyAlignment="1">
      <alignment vertical="center" wrapText="1"/>
    </xf>
    <xf numFmtId="0" fontId="16" fillId="0" borderId="14" xfId="0" applyFont="1" applyFill="1" applyBorder="1" applyAlignment="1">
      <alignment horizontal="left" vertical="center" wrapText="1"/>
    </xf>
    <xf numFmtId="0" fontId="11" fillId="0" borderId="1" xfId="0" applyFont="1" applyBorder="1" applyAlignment="1">
      <alignment vertical="center"/>
    </xf>
    <xf numFmtId="0" fontId="11" fillId="0" borderId="14" xfId="0" applyFont="1" applyBorder="1" applyAlignment="1">
      <alignment vertical="center" wrapText="1"/>
    </xf>
    <xf numFmtId="0" fontId="11" fillId="0" borderId="1" xfId="0" applyFont="1" applyBorder="1" applyAlignment="1">
      <alignment wrapText="1"/>
    </xf>
    <xf numFmtId="0" fontId="11" fillId="0" borderId="6" xfId="0" applyFont="1" applyFill="1" applyBorder="1" applyAlignment="1">
      <alignment vertical="top" wrapText="1"/>
    </xf>
    <xf numFmtId="0" fontId="11" fillId="0" borderId="6" xfId="0" applyFont="1" applyFill="1" applyBorder="1" applyAlignment="1">
      <alignment horizontal="left" vertical="top" wrapText="1"/>
    </xf>
    <xf numFmtId="0" fontId="11" fillId="0" borderId="13"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12" xfId="0" applyFont="1" applyFill="1" applyBorder="1" applyAlignment="1">
      <alignment vertical="center" wrapText="1"/>
    </xf>
    <xf numFmtId="0" fontId="11" fillId="6" borderId="11" xfId="0" applyFont="1" applyFill="1" applyBorder="1" applyAlignment="1">
      <alignment vertical="center" wrapText="1"/>
    </xf>
    <xf numFmtId="0" fontId="11" fillId="0" borderId="1" xfId="0" applyFont="1" applyFill="1" applyBorder="1" applyAlignment="1">
      <alignment vertical="center" wrapText="1"/>
    </xf>
    <xf numFmtId="0" fontId="3" fillId="0" borderId="23" xfId="0" applyFont="1" applyFill="1" applyBorder="1" applyAlignment="1">
      <alignment vertical="center" wrapText="1"/>
    </xf>
    <xf numFmtId="0" fontId="3" fillId="0" borderId="22" xfId="0" applyFont="1" applyFill="1" applyBorder="1" applyAlignment="1">
      <alignment horizontal="left" vertical="center" wrapText="1"/>
    </xf>
    <xf numFmtId="0" fontId="5" fillId="0" borderId="0" xfId="0" applyFont="1" applyFill="1" applyBorder="1"/>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0" xfId="0" applyFont="1" applyBorder="1" applyAlignment="1">
      <alignment wrapText="1"/>
    </xf>
    <xf numFmtId="0" fontId="8"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5" fillId="0" borderId="14" xfId="0" applyFont="1" applyFill="1" applyBorder="1" applyAlignment="1">
      <alignment vertical="center" wrapText="1"/>
    </xf>
    <xf numFmtId="0" fontId="3" fillId="0" borderId="4"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11" fillId="6" borderId="6" xfId="0" applyFont="1" applyFill="1" applyBorder="1" applyAlignment="1">
      <alignment vertical="center" wrapText="1"/>
    </xf>
    <xf numFmtId="0" fontId="11" fillId="0" borderId="7" xfId="0" applyFont="1" applyFill="1" applyBorder="1" applyAlignment="1">
      <alignment vertical="center" wrapText="1"/>
    </xf>
    <xf numFmtId="0" fontId="5" fillId="0" borderId="6" xfId="0" applyFont="1" applyBorder="1" applyAlignment="1">
      <alignment vertical="center" wrapText="1"/>
    </xf>
    <xf numFmtId="0" fontId="16" fillId="2" borderId="2" xfId="0" applyFont="1" applyFill="1" applyBorder="1" applyAlignment="1">
      <alignment horizontal="center" vertical="center" wrapText="1"/>
    </xf>
    <xf numFmtId="0" fontId="11" fillId="6" borderId="6" xfId="0" applyFont="1" applyFill="1" applyBorder="1" applyAlignment="1">
      <alignment vertical="center" wrapText="1"/>
    </xf>
    <xf numFmtId="0" fontId="5" fillId="0" borderId="6" xfId="0" applyFont="1" applyBorder="1" applyAlignment="1">
      <alignment vertical="center" wrapText="1"/>
    </xf>
    <xf numFmtId="0" fontId="3" fillId="2" borderId="2" xfId="0" applyFont="1" applyFill="1" applyBorder="1" applyAlignment="1">
      <alignment horizontal="center" vertical="center" wrapText="1"/>
    </xf>
    <xf numFmtId="165" fontId="5" fillId="0" borderId="6" xfId="1" applyNumberFormat="1" applyFont="1" applyBorder="1" applyAlignment="1">
      <alignment vertical="center" wrapText="1"/>
    </xf>
    <xf numFmtId="3" fontId="5" fillId="0" borderId="6" xfId="0" applyNumberFormat="1" applyFont="1" applyBorder="1" applyAlignment="1">
      <alignment vertical="center" wrapText="1"/>
    </xf>
    <xf numFmtId="3" fontId="5" fillId="0" borderId="6" xfId="0" applyNumberFormat="1" applyFont="1" applyFill="1" applyBorder="1" applyAlignment="1">
      <alignment vertical="center" wrapText="1"/>
    </xf>
    <xf numFmtId="3" fontId="5" fillId="0" borderId="1" xfId="0" applyNumberFormat="1" applyFont="1" applyFill="1" applyBorder="1" applyAlignment="1">
      <alignment vertical="center" wrapText="1"/>
    </xf>
    <xf numFmtId="165" fontId="5" fillId="0" borderId="1" xfId="1" applyNumberFormat="1" applyFont="1" applyFill="1" applyBorder="1" applyAlignment="1">
      <alignment vertical="center" wrapText="1"/>
    </xf>
    <xf numFmtId="165" fontId="5" fillId="0" borderId="6" xfId="1" applyNumberFormat="1" applyFont="1" applyFill="1" applyBorder="1" applyAlignment="1">
      <alignment vertical="center" wrapText="1"/>
    </xf>
    <xf numFmtId="165" fontId="5" fillId="0" borderId="1" xfId="1" applyNumberFormat="1" applyFont="1" applyBorder="1" applyAlignment="1">
      <alignment vertical="center" wrapText="1"/>
    </xf>
    <xf numFmtId="165" fontId="5" fillId="0" borderId="6" xfId="0" applyNumberFormat="1" applyFont="1" applyBorder="1" applyAlignment="1">
      <alignment vertical="center" wrapText="1"/>
    </xf>
    <xf numFmtId="165" fontId="5" fillId="0" borderId="11" xfId="1" applyNumberFormat="1" applyFont="1" applyBorder="1" applyAlignment="1">
      <alignment vertical="center" wrapText="1"/>
    </xf>
    <xf numFmtId="165" fontId="11" fillId="0" borderId="6" xfId="1" applyNumberFormat="1" applyFont="1" applyFill="1" applyBorder="1" applyAlignment="1">
      <alignment vertical="center" wrapText="1"/>
    </xf>
    <xf numFmtId="165" fontId="11" fillId="0" borderId="6" xfId="0" applyNumberFormat="1" applyFont="1" applyBorder="1" applyAlignment="1">
      <alignment vertical="center" wrapText="1"/>
    </xf>
    <xf numFmtId="165" fontId="11" fillId="0" borderId="7" xfId="0" applyNumberFormat="1" applyFont="1" applyBorder="1" applyAlignment="1">
      <alignment vertical="center" wrapText="1"/>
    </xf>
    <xf numFmtId="165" fontId="5" fillId="0" borderId="7" xfId="0" applyNumberFormat="1" applyFont="1" applyBorder="1" applyAlignment="1">
      <alignment vertical="center" wrapText="1"/>
    </xf>
    <xf numFmtId="165" fontId="16" fillId="5" borderId="3" xfId="0" applyNumberFormat="1" applyFont="1" applyFill="1" applyBorder="1" applyAlignment="1">
      <alignment horizontal="center" vertical="center" wrapText="1"/>
    </xf>
    <xf numFmtId="165" fontId="11" fillId="0" borderId="6" xfId="0" applyNumberFormat="1" applyFont="1" applyFill="1" applyBorder="1" applyAlignment="1">
      <alignment vertical="center" wrapText="1"/>
    </xf>
    <xf numFmtId="165" fontId="11" fillId="6" borderId="1" xfId="0" applyNumberFormat="1" applyFont="1" applyFill="1" applyBorder="1" applyAlignment="1">
      <alignment vertical="center" wrapText="1"/>
    </xf>
    <xf numFmtId="165" fontId="11" fillId="0" borderId="1" xfId="0" applyNumberFormat="1" applyFont="1" applyFill="1" applyBorder="1" applyAlignment="1">
      <alignment vertical="center" wrapText="1"/>
    </xf>
    <xf numFmtId="0" fontId="19" fillId="0" borderId="4" xfId="0" applyFont="1" applyBorder="1" applyAlignment="1">
      <alignment vertical="center" wrapText="1"/>
    </xf>
    <xf numFmtId="0" fontId="19" fillId="0" borderId="6" xfId="0" applyFont="1" applyBorder="1" applyAlignment="1">
      <alignment vertical="center" wrapText="1"/>
    </xf>
    <xf numFmtId="165" fontId="11" fillId="0" borderId="6" xfId="1" applyNumberFormat="1" applyFont="1" applyBorder="1" applyAlignment="1">
      <alignment vertical="center" wrapText="1"/>
    </xf>
    <xf numFmtId="0" fontId="3" fillId="0" borderId="10" xfId="0" applyFont="1" applyBorder="1" applyAlignment="1">
      <alignment vertical="center" wrapText="1"/>
    </xf>
    <xf numFmtId="0" fontId="3" fillId="0" borderId="9" xfId="0" applyFont="1" applyBorder="1" applyAlignment="1">
      <alignment vertical="center" wrapText="1"/>
    </xf>
    <xf numFmtId="165" fontId="3" fillId="5"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5" fillId="0" borderId="6" xfId="0" applyNumberFormat="1" applyFont="1" applyFill="1" applyBorder="1" applyAlignment="1">
      <alignment vertical="center" wrapText="1"/>
    </xf>
    <xf numFmtId="165" fontId="5" fillId="0" borderId="1" xfId="0" applyNumberFormat="1" applyFont="1" applyBorder="1" applyAlignment="1">
      <alignment vertical="center" wrapText="1"/>
    </xf>
    <xf numFmtId="165" fontId="5" fillId="0" borderId="1" xfId="0" applyNumberFormat="1" applyFont="1" applyFill="1" applyBorder="1" applyAlignment="1">
      <alignment vertical="center" wrapText="1"/>
    </xf>
    <xf numFmtId="165" fontId="5" fillId="0" borderId="3" xfId="0" applyNumberFormat="1" applyFont="1" applyBorder="1" applyAlignment="1">
      <alignment vertical="center" wrapText="1"/>
    </xf>
    <xf numFmtId="165" fontId="3" fillId="0" borderId="6" xfId="0" applyNumberFormat="1" applyFont="1" applyBorder="1" applyAlignment="1">
      <alignment vertical="center" wrapText="1"/>
    </xf>
    <xf numFmtId="165" fontId="5" fillId="0" borderId="5" xfId="0" applyNumberFormat="1" applyFont="1" applyFill="1" applyBorder="1" applyAlignment="1">
      <alignment vertical="center" wrapText="1"/>
    </xf>
    <xf numFmtId="165" fontId="5" fillId="0" borderId="7" xfId="0" applyNumberFormat="1" applyFont="1" applyFill="1" applyBorder="1" applyAlignment="1">
      <alignment vertical="center" wrapText="1"/>
    </xf>
    <xf numFmtId="165" fontId="5" fillId="0" borderId="14" xfId="1" applyNumberFormat="1" applyFont="1" applyBorder="1" applyAlignment="1">
      <alignment vertical="center" wrapText="1"/>
    </xf>
    <xf numFmtId="165" fontId="3" fillId="5" borderId="3" xfId="0" applyNumberFormat="1" applyFont="1" applyFill="1" applyBorder="1" applyAlignment="1">
      <alignment vertical="center" wrapText="1"/>
    </xf>
    <xf numFmtId="165" fontId="3" fillId="5" borderId="0" xfId="0" applyNumberFormat="1" applyFont="1" applyFill="1" applyBorder="1" applyAlignment="1">
      <alignment vertical="center" wrapText="1"/>
    </xf>
    <xf numFmtId="165" fontId="3" fillId="5" borderId="15" xfId="0" applyNumberFormat="1" applyFont="1" applyFill="1" applyBorder="1" applyAlignment="1">
      <alignment vertical="center" wrapText="1"/>
    </xf>
    <xf numFmtId="165" fontId="3" fillId="5" borderId="5" xfId="0" applyNumberFormat="1" applyFont="1" applyFill="1" applyBorder="1" applyAlignment="1">
      <alignment horizontal="center" vertical="center" wrapText="1"/>
    </xf>
    <xf numFmtId="0" fontId="16" fillId="0" borderId="14" xfId="0" applyFont="1" applyFill="1" applyBorder="1" applyAlignment="1">
      <alignment vertical="center" wrapText="1"/>
    </xf>
    <xf numFmtId="0" fontId="16" fillId="0" borderId="10" xfId="0" applyFont="1" applyFill="1" applyBorder="1" applyAlignment="1">
      <alignment vertical="center" wrapText="1"/>
    </xf>
    <xf numFmtId="165" fontId="5" fillId="5" borderId="6" xfId="0" applyNumberFormat="1"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165" fontId="11" fillId="0" borderId="14" xfId="0" applyNumberFormat="1" applyFont="1" applyBorder="1" applyAlignment="1">
      <alignment vertical="center" wrapText="1"/>
    </xf>
    <xf numFmtId="165" fontId="16" fillId="5" borderId="5" xfId="0" applyNumberFormat="1" applyFont="1" applyFill="1" applyBorder="1" applyAlignment="1">
      <alignment horizontal="center" vertical="center" wrapText="1"/>
    </xf>
    <xf numFmtId="165" fontId="11" fillId="5" borderId="6" xfId="0" applyNumberFormat="1" applyFont="1" applyFill="1" applyBorder="1" applyAlignment="1">
      <alignment vertical="center" wrapText="1"/>
    </xf>
    <xf numFmtId="165" fontId="11" fillId="5" borderId="7" xfId="0" applyNumberFormat="1" applyFont="1" applyFill="1" applyBorder="1" applyAlignment="1">
      <alignment vertical="center" wrapText="1"/>
    </xf>
    <xf numFmtId="165" fontId="11" fillId="5" borderId="2" xfId="0" applyNumberFormat="1" applyFont="1" applyFill="1" applyBorder="1" applyAlignment="1">
      <alignment vertical="center" wrapText="1"/>
    </xf>
    <xf numFmtId="165" fontId="11" fillId="6" borderId="6" xfId="0" applyNumberFormat="1" applyFont="1" applyFill="1" applyBorder="1" applyAlignment="1">
      <alignment vertical="center" wrapText="1"/>
    </xf>
    <xf numFmtId="0" fontId="3" fillId="3" borderId="5" xfId="0" applyFont="1" applyFill="1" applyBorder="1" applyAlignment="1">
      <alignment vertical="center" wrapText="1" shrinkToFit="1"/>
    </xf>
    <xf numFmtId="0" fontId="5" fillId="3" borderId="5" xfId="0" applyFont="1" applyFill="1" applyBorder="1" applyAlignment="1">
      <alignment horizontal="center" vertical="center" wrapText="1" shrinkToFit="1"/>
    </xf>
    <xf numFmtId="0" fontId="3" fillId="0" borderId="9" xfId="0" applyFont="1" applyBorder="1" applyAlignment="1">
      <alignment vertical="center" wrapText="1" shrinkToFit="1"/>
    </xf>
    <xf numFmtId="0" fontId="3" fillId="6" borderId="9" xfId="0" applyFont="1" applyFill="1" applyBorder="1" applyAlignment="1">
      <alignment vertical="center" wrapText="1" shrinkToFit="1"/>
    </xf>
    <xf numFmtId="0" fontId="3" fillId="6" borderId="14" xfId="0" applyFont="1" applyFill="1" applyBorder="1" applyAlignment="1">
      <alignment vertical="center" wrapText="1" shrinkToFit="1"/>
    </xf>
    <xf numFmtId="0" fontId="5" fillId="0" borderId="7" xfId="0" applyFont="1" applyBorder="1" applyAlignment="1">
      <alignment horizontal="center" vertical="justify" wrapText="1" shrinkToFit="1"/>
    </xf>
    <xf numFmtId="0" fontId="5" fillId="0" borderId="3" xfId="0" applyFont="1" applyBorder="1" applyAlignment="1">
      <alignment horizontal="center" vertical="justify" wrapText="1" shrinkToFit="1"/>
    </xf>
    <xf numFmtId="0" fontId="5" fillId="0" borderId="2" xfId="0" applyFont="1" applyBorder="1" applyAlignment="1">
      <alignment horizontal="center" vertical="justify" wrapText="1" shrinkToFit="1"/>
    </xf>
    <xf numFmtId="0" fontId="3" fillId="6" borderId="10" xfId="0" applyFont="1" applyFill="1" applyBorder="1" applyAlignment="1">
      <alignment vertical="justify" wrapText="1" shrinkToFit="1"/>
    </xf>
    <xf numFmtId="0" fontId="8" fillId="5" borderId="6" xfId="0" applyFont="1" applyFill="1" applyBorder="1" applyAlignment="1">
      <alignment horizontal="left" vertical="center" wrapText="1" shrinkToFit="1"/>
    </xf>
    <xf numFmtId="0" fontId="3" fillId="5" borderId="7" xfId="0" applyFont="1" applyFill="1" applyBorder="1" applyAlignment="1">
      <alignment horizontal="center" vertical="center" wrapText="1" shrinkToFit="1"/>
    </xf>
    <xf numFmtId="0" fontId="3" fillId="5" borderId="3" xfId="0" applyFont="1" applyFill="1" applyBorder="1" applyAlignment="1">
      <alignment horizontal="center" vertical="center" wrapText="1" shrinkToFit="1"/>
    </xf>
    <xf numFmtId="0" fontId="3" fillId="5" borderId="2" xfId="0" applyFont="1" applyFill="1" applyBorder="1" applyAlignment="1">
      <alignment horizontal="center" vertical="center" wrapText="1" shrinkToFit="1"/>
    </xf>
    <xf numFmtId="0" fontId="5" fillId="0" borderId="6" xfId="0" applyFont="1" applyFill="1" applyBorder="1" applyAlignment="1">
      <alignment vertical="center" wrapText="1" shrinkToFit="1"/>
    </xf>
    <xf numFmtId="0" fontId="5" fillId="0" borderId="0" xfId="0" applyFont="1" applyFill="1"/>
    <xf numFmtId="0" fontId="5" fillId="0" borderId="6" xfId="0" applyFont="1" applyBorder="1" applyAlignment="1">
      <alignment vertical="center" wrapText="1" shrinkToFit="1"/>
    </xf>
    <xf numFmtId="0" fontId="5" fillId="6" borderId="1" xfId="0" applyFont="1" applyFill="1" applyBorder="1" applyAlignment="1">
      <alignment vertical="center" wrapText="1" shrinkToFit="1"/>
    </xf>
    <xf numFmtId="0" fontId="5" fillId="6" borderId="6" xfId="0" applyFont="1" applyFill="1" applyBorder="1" applyAlignment="1">
      <alignment vertical="center" wrapText="1" shrinkToFit="1"/>
    </xf>
    <xf numFmtId="0" fontId="5" fillId="6" borderId="1" xfId="0" applyFont="1" applyFill="1" applyBorder="1" applyAlignment="1">
      <alignment vertical="center" wrapText="1"/>
    </xf>
    <xf numFmtId="0" fontId="8" fillId="0" borderId="6" xfId="0" applyFont="1" applyFill="1" applyBorder="1" applyAlignment="1">
      <alignment horizontal="right" vertical="center" wrapText="1"/>
    </xf>
    <xf numFmtId="166" fontId="11" fillId="0" borderId="6" xfId="0" applyNumberFormat="1" applyFont="1" applyBorder="1" applyAlignment="1">
      <alignment horizontal="right" vertical="center" wrapText="1" indent="1" shrinkToFit="1"/>
    </xf>
    <xf numFmtId="166" fontId="11" fillId="0" borderId="6" xfId="0" applyNumberFormat="1" applyFont="1" applyBorder="1" applyAlignment="1">
      <alignment horizontal="right" vertical="center" wrapText="1" indent="1"/>
    </xf>
    <xf numFmtId="0" fontId="16" fillId="0" borderId="10" xfId="0" applyFont="1" applyBorder="1" applyAlignment="1">
      <alignment vertical="center" wrapText="1"/>
    </xf>
    <xf numFmtId="0" fontId="16" fillId="0" borderId="5" xfId="0" applyFont="1" applyBorder="1" applyAlignment="1">
      <alignment vertical="center" wrapText="1"/>
    </xf>
    <xf numFmtId="166" fontId="11" fillId="0" borderId="6" xfId="0" applyNumberFormat="1" applyFont="1" applyBorder="1" applyAlignment="1">
      <alignment vertical="center" wrapText="1"/>
    </xf>
    <xf numFmtId="166" fontId="5" fillId="0" borderId="6" xfId="0" applyNumberFormat="1" applyFont="1" applyBorder="1" applyAlignment="1">
      <alignment vertical="center" wrapText="1"/>
    </xf>
    <xf numFmtId="166" fontId="3" fillId="8" borderId="3" xfId="0" applyNumberFormat="1" applyFont="1" applyFill="1" applyBorder="1" applyAlignment="1">
      <alignment horizontal="center" vertical="center" wrapText="1"/>
    </xf>
    <xf numFmtId="166" fontId="5" fillId="0" borderId="1" xfId="0" applyNumberFormat="1" applyFont="1" applyBorder="1" applyAlignment="1">
      <alignment vertical="center" wrapText="1"/>
    </xf>
    <xf numFmtId="166" fontId="5" fillId="9" borderId="6" xfId="0" applyNumberFormat="1" applyFont="1" applyFill="1" applyBorder="1" applyAlignment="1">
      <alignment vertical="center" wrapText="1"/>
    </xf>
    <xf numFmtId="166" fontId="5" fillId="8" borderId="6" xfId="0" applyNumberFormat="1" applyFont="1" applyFill="1" applyBorder="1" applyAlignment="1">
      <alignment vertical="center" wrapText="1"/>
    </xf>
    <xf numFmtId="166" fontId="5" fillId="8" borderId="7" xfId="0" applyNumberFormat="1" applyFont="1" applyFill="1" applyBorder="1" applyAlignment="1">
      <alignment vertical="center" wrapText="1"/>
    </xf>
    <xf numFmtId="166" fontId="5" fillId="8" borderId="2" xfId="0" applyNumberFormat="1" applyFont="1" applyFill="1" applyBorder="1" applyAlignment="1">
      <alignment vertical="center" wrapText="1"/>
    </xf>
    <xf numFmtId="166" fontId="5" fillId="6" borderId="6" xfId="0" applyNumberFormat="1" applyFont="1" applyFill="1" applyBorder="1" applyAlignment="1">
      <alignment vertical="center" wrapText="1"/>
    </xf>
    <xf numFmtId="166" fontId="5" fillId="6" borderId="1" xfId="0" applyNumberFormat="1" applyFont="1" applyFill="1" applyBorder="1" applyAlignment="1">
      <alignment horizontal="center" vertical="center" wrapText="1"/>
    </xf>
    <xf numFmtId="166" fontId="5" fillId="6" borderId="4" xfId="0" applyNumberFormat="1" applyFont="1" applyFill="1" applyBorder="1" applyAlignment="1">
      <alignment horizontal="center" vertical="center" wrapText="1"/>
    </xf>
    <xf numFmtId="0" fontId="19" fillId="0" borderId="0" xfId="0" applyFont="1"/>
    <xf numFmtId="0" fontId="16" fillId="0" borderId="9" xfId="0" applyFont="1" applyBorder="1" applyAlignment="1">
      <alignment vertical="center" wrapText="1"/>
    </xf>
    <xf numFmtId="0" fontId="16" fillId="0" borderId="1" xfId="0" applyFont="1" applyBorder="1" applyAlignment="1">
      <alignment vertical="center" wrapText="1"/>
    </xf>
    <xf numFmtId="0" fontId="16" fillId="0" borderId="14" xfId="0" applyFont="1" applyBorder="1" applyAlignment="1">
      <alignment vertical="center" wrapText="1"/>
    </xf>
    <xf numFmtId="166" fontId="3" fillId="5" borderId="3" xfId="0" applyNumberFormat="1" applyFont="1" applyFill="1" applyBorder="1" applyAlignment="1">
      <alignment horizontal="center" vertical="center" wrapText="1"/>
    </xf>
    <xf numFmtId="0" fontId="16" fillId="0" borderId="9" xfId="0" applyFont="1" applyFill="1" applyBorder="1" applyAlignment="1">
      <alignment vertical="center" wrapText="1"/>
    </xf>
    <xf numFmtId="165" fontId="5" fillId="0" borderId="14" xfId="0" applyNumberFormat="1" applyFont="1" applyBorder="1" applyAlignment="1">
      <alignment vertical="center" wrapText="1"/>
    </xf>
    <xf numFmtId="165" fontId="5" fillId="0" borderId="0" xfId="0" applyNumberFormat="1" applyFont="1" applyAlignment="1">
      <alignment vertical="center" wrapText="1"/>
    </xf>
    <xf numFmtId="0" fontId="19" fillId="0" borderId="4" xfId="0" applyFont="1" applyFill="1" applyBorder="1" applyAlignment="1">
      <alignment vertical="center" wrapText="1"/>
    </xf>
    <xf numFmtId="0" fontId="19" fillId="0" borderId="6" xfId="0" applyFont="1" applyFill="1" applyBorder="1" applyAlignment="1">
      <alignment vertical="center" wrapText="1"/>
    </xf>
    <xf numFmtId="0" fontId="5" fillId="8" borderId="4" xfId="0" applyFont="1" applyFill="1" applyBorder="1" applyAlignment="1">
      <alignment vertical="center" wrapText="1"/>
    </xf>
    <xf numFmtId="0" fontId="9" fillId="8" borderId="6" xfId="0" applyFont="1" applyFill="1" applyBorder="1" applyAlignment="1">
      <alignment horizontal="left" vertical="center" wrapText="1"/>
    </xf>
    <xf numFmtId="0" fontId="5" fillId="8" borderId="8" xfId="0" applyFont="1" applyFill="1" applyBorder="1" applyAlignment="1">
      <alignment vertical="center" wrapText="1"/>
    </xf>
    <xf numFmtId="0" fontId="9" fillId="8" borderId="17" xfId="0" applyFont="1" applyFill="1" applyBorder="1" applyAlignment="1">
      <alignment horizontal="left" vertical="center" wrapText="1"/>
    </xf>
    <xf numFmtId="0" fontId="16" fillId="4" borderId="6" xfId="0" quotePrefix="1" applyFont="1" applyFill="1" applyBorder="1" applyAlignment="1">
      <alignment horizontal="center" vertical="center" wrapText="1"/>
    </xf>
    <xf numFmtId="0" fontId="1" fillId="4" borderId="6" xfId="0" quotePrefix="1" applyFont="1" applyFill="1" applyBorder="1" applyAlignment="1">
      <alignment horizontal="center" vertical="center" wrapText="1"/>
    </xf>
    <xf numFmtId="0" fontId="3" fillId="4" borderId="6" xfId="0" quotePrefix="1" applyFont="1" applyFill="1" applyBorder="1" applyAlignment="1">
      <alignment horizontal="center" vertical="center" wrapText="1" shrinkToFit="1"/>
    </xf>
    <xf numFmtId="0" fontId="3" fillId="4" borderId="6" xfId="0" quotePrefix="1"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10" borderId="4" xfId="0" applyFont="1" applyFill="1" applyBorder="1" applyAlignment="1">
      <alignment vertical="center" wrapText="1"/>
    </xf>
    <xf numFmtId="0" fontId="3" fillId="10" borderId="5" xfId="0" applyFont="1" applyFill="1" applyBorder="1" applyAlignment="1">
      <alignment vertical="center" wrapText="1"/>
    </xf>
    <xf numFmtId="0" fontId="5" fillId="10" borderId="5" xfId="0" applyFont="1" applyFill="1" applyBorder="1" applyAlignment="1">
      <alignment horizontal="center" vertical="center" wrapText="1"/>
    </xf>
    <xf numFmtId="0" fontId="16" fillId="0" borderId="5" xfId="0" applyFont="1" applyBorder="1" applyAlignment="1">
      <alignment vertical="center" wrapText="1" shrinkToFit="1"/>
    </xf>
    <xf numFmtId="4" fontId="11" fillId="0" borderId="1" xfId="0" applyNumberFormat="1" applyFont="1" applyBorder="1" applyAlignment="1">
      <alignment horizontal="center" vertical="center" wrapText="1" shrinkToFit="1"/>
    </xf>
    <xf numFmtId="4" fontId="5" fillId="0" borderId="6"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11" fillId="0" borderId="6" xfId="0" applyNumberFormat="1" applyFont="1" applyBorder="1" applyAlignment="1">
      <alignment horizontal="center" vertical="center" wrapText="1" shrinkToFit="1"/>
    </xf>
    <xf numFmtId="4" fontId="11" fillId="0" borderId="6"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0" fontId="5" fillId="0" borderId="22" xfId="0" applyFont="1" applyBorder="1" applyAlignment="1">
      <alignment horizontal="center" vertical="center" wrapText="1"/>
    </xf>
    <xf numFmtId="166" fontId="5" fillId="0" borderId="7" xfId="0" applyNumberFormat="1" applyFont="1" applyBorder="1" applyAlignment="1">
      <alignment vertical="center" wrapText="1"/>
    </xf>
    <xf numFmtId="166" fontId="5" fillId="0" borderId="2" xfId="0" applyNumberFormat="1" applyFont="1" applyBorder="1" applyAlignment="1">
      <alignment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3" xfId="0" applyFont="1" applyFill="1" applyBorder="1" applyAlignment="1">
      <alignment vertical="center" wrapText="1"/>
    </xf>
    <xf numFmtId="0" fontId="16" fillId="0" borderId="2" xfId="0" applyFont="1" applyFill="1" applyBorder="1" applyAlignment="1">
      <alignment vertical="center" wrapText="1"/>
    </xf>
    <xf numFmtId="0" fontId="11" fillId="8" borderId="7"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6" fillId="4" borderId="8"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quotePrefix="1" applyFont="1" applyFill="1" applyBorder="1" applyAlignment="1">
      <alignment horizontal="center" vertical="center" wrapText="1"/>
    </xf>
    <xf numFmtId="166" fontId="5" fillId="0" borderId="7"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11" fillId="0" borderId="7" xfId="0" applyNumberFormat="1" applyFont="1" applyBorder="1" applyAlignment="1">
      <alignment vertical="center" wrapText="1"/>
    </xf>
    <xf numFmtId="166" fontId="11" fillId="0" borderId="2" xfId="0" applyNumberFormat="1" applyFont="1" applyBorder="1" applyAlignment="1">
      <alignment vertical="center" wrapText="1"/>
    </xf>
    <xf numFmtId="0" fontId="3" fillId="10"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3" fillId="10" borderId="2" xfId="0" applyFont="1" applyFill="1" applyBorder="1" applyAlignment="1">
      <alignment horizontal="center" vertical="center" wrapText="1"/>
    </xf>
    <xf numFmtId="4" fontId="11" fillId="0" borderId="7" xfId="0" applyNumberFormat="1" applyFont="1" applyBorder="1" applyAlignment="1">
      <alignment horizontal="center" vertical="center" wrapText="1" shrinkToFit="1"/>
    </xf>
    <xf numFmtId="4" fontId="11" fillId="0" borderId="3" xfId="0" applyNumberFormat="1" applyFont="1" applyBorder="1" applyAlignment="1">
      <alignment horizontal="center" vertical="center" wrapText="1" shrinkToFit="1"/>
    </xf>
    <xf numFmtId="4" fontId="11" fillId="0" borderId="2" xfId="0" applyNumberFormat="1"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4" borderId="7" xfId="0" applyFont="1" applyFill="1" applyBorder="1" applyAlignment="1">
      <alignment vertical="center" wrapText="1"/>
    </xf>
    <xf numFmtId="0" fontId="16" fillId="4" borderId="3" xfId="0" applyFont="1" applyFill="1" applyBorder="1" applyAlignment="1">
      <alignment vertical="center" wrapText="1"/>
    </xf>
    <xf numFmtId="0" fontId="16" fillId="4" borderId="2" xfId="0" applyFont="1" applyFill="1" applyBorder="1" applyAlignment="1">
      <alignment vertical="center" wrapText="1"/>
    </xf>
    <xf numFmtId="4" fontId="5" fillId="0" borderId="3" xfId="0" applyNumberFormat="1" applyFont="1" applyBorder="1" applyAlignment="1">
      <alignment horizontal="center" vertical="center" wrapText="1"/>
    </xf>
    <xf numFmtId="166" fontId="5" fillId="6" borderId="7" xfId="0" applyNumberFormat="1" applyFont="1" applyFill="1" applyBorder="1" applyAlignment="1">
      <alignment vertical="center" wrapText="1"/>
    </xf>
    <xf numFmtId="166" fontId="5" fillId="6" borderId="2" xfId="0" applyNumberFormat="1" applyFont="1" applyFill="1" applyBorder="1" applyAlignment="1">
      <alignment vertical="center" wrapText="1"/>
    </xf>
    <xf numFmtId="0" fontId="5" fillId="0" borderId="2" xfId="0" applyFont="1" applyBorder="1" applyAlignment="1">
      <alignment vertical="center" wrapText="1"/>
    </xf>
    <xf numFmtId="166" fontId="5" fillId="9" borderId="7" xfId="0" applyNumberFormat="1" applyFont="1" applyFill="1" applyBorder="1" applyAlignment="1">
      <alignment vertical="center" wrapText="1"/>
    </xf>
    <xf numFmtId="166" fontId="5" fillId="9" borderId="2" xfId="0" applyNumberFormat="1" applyFont="1" applyFill="1" applyBorder="1" applyAlignment="1">
      <alignment vertical="center" wrapText="1"/>
    </xf>
    <xf numFmtId="0" fontId="1" fillId="4" borderId="8"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quotePrefix="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5" fillId="0" borderId="7"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3"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3" fillId="3" borderId="2" xfId="0" applyFont="1" applyFill="1" applyBorder="1" applyAlignment="1">
      <alignment horizontal="center" vertical="center" wrapText="1" shrinkToFit="1"/>
    </xf>
    <xf numFmtId="0" fontId="3" fillId="4" borderId="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shrinkToFit="1"/>
    </xf>
    <xf numFmtId="0" fontId="3" fillId="4" borderId="4" xfId="0" applyFont="1" applyFill="1" applyBorder="1" applyAlignment="1">
      <alignment horizontal="center" vertical="center" wrapText="1" shrinkToFit="1"/>
    </xf>
    <xf numFmtId="0" fontId="3" fillId="4" borderId="7"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7" xfId="0" applyFont="1" applyFill="1" applyBorder="1" applyAlignment="1">
      <alignment vertical="justify" wrapText="1" shrinkToFit="1"/>
    </xf>
    <xf numFmtId="0" fontId="3" fillId="4" borderId="3" xfId="0" applyFont="1" applyFill="1" applyBorder="1" applyAlignment="1">
      <alignment vertical="justify" wrapText="1" shrinkToFit="1"/>
    </xf>
    <xf numFmtId="0" fontId="3" fillId="4" borderId="2" xfId="0" applyFont="1" applyFill="1" applyBorder="1" applyAlignment="1">
      <alignment vertical="justify" wrapText="1" shrinkToFit="1"/>
    </xf>
    <xf numFmtId="0" fontId="5" fillId="0" borderId="7" xfId="0" applyFont="1" applyBorder="1" applyAlignment="1">
      <alignment horizontal="center" vertical="justify" wrapText="1" shrinkToFit="1"/>
    </xf>
    <xf numFmtId="0" fontId="5" fillId="0" borderId="3" xfId="0" applyFont="1" applyBorder="1" applyAlignment="1">
      <alignment horizontal="center" vertical="justify" wrapText="1" shrinkToFit="1"/>
    </xf>
    <xf numFmtId="0" fontId="5" fillId="0" borderId="2" xfId="0" applyFont="1" applyBorder="1" applyAlignment="1">
      <alignment horizontal="center" vertical="justify" wrapText="1" shrinkToFit="1"/>
    </xf>
    <xf numFmtId="0" fontId="3" fillId="4" borderId="7" xfId="0" quotePrefix="1" applyFont="1" applyFill="1" applyBorder="1" applyAlignment="1">
      <alignment horizontal="center" vertical="center" wrapText="1" shrinkToFit="1"/>
    </xf>
    <xf numFmtId="166" fontId="11" fillId="0" borderId="7" xfId="0" applyNumberFormat="1" applyFont="1" applyBorder="1" applyAlignment="1">
      <alignment horizontal="right" vertical="center" wrapText="1" indent="1" shrinkToFit="1"/>
    </xf>
    <xf numFmtId="166" fontId="11" fillId="0" borderId="2" xfId="0" applyNumberFormat="1" applyFont="1" applyBorder="1" applyAlignment="1">
      <alignment horizontal="right" vertical="center" wrapText="1" indent="1" shrinkToFit="1"/>
    </xf>
    <xf numFmtId="166" fontId="11" fillId="0" borderId="7" xfId="0" applyNumberFormat="1" applyFont="1" applyBorder="1" applyAlignment="1">
      <alignment horizontal="right" vertical="center" wrapText="1" indent="1"/>
    </xf>
    <xf numFmtId="166" fontId="11" fillId="0" borderId="2" xfId="0" applyNumberFormat="1" applyFont="1" applyBorder="1" applyAlignment="1">
      <alignment horizontal="right" vertical="center" wrapText="1" indent="1"/>
    </xf>
    <xf numFmtId="4" fontId="5" fillId="0" borderId="27"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0" fontId="3" fillId="4" borderId="7" xfId="0" applyFont="1" applyFill="1" applyBorder="1" applyAlignment="1">
      <alignment vertical="center" wrapText="1"/>
    </xf>
    <xf numFmtId="0" fontId="3" fillId="4" borderId="3" xfId="0" applyFont="1" applyFill="1" applyBorder="1" applyAlignment="1">
      <alignment vertical="center" wrapText="1"/>
    </xf>
    <xf numFmtId="0" fontId="3" fillId="4" borderId="2" xfId="0" applyFont="1" applyFill="1" applyBorder="1" applyAlignment="1">
      <alignment vertical="center" wrapText="1"/>
    </xf>
    <xf numFmtId="4" fontId="11" fillId="0" borderId="7"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quotePrefix="1" applyFont="1" applyFill="1" applyBorder="1" applyAlignment="1">
      <alignment horizontal="center" vertical="center" wrapText="1"/>
    </xf>
    <xf numFmtId="165" fontId="11" fillId="0" borderId="7" xfId="0" applyNumberFormat="1" applyFont="1" applyBorder="1" applyAlignment="1">
      <alignment vertical="center" wrapText="1"/>
    </xf>
    <xf numFmtId="165" fontId="11" fillId="0" borderId="2" xfId="0" applyNumberFormat="1" applyFont="1" applyBorder="1" applyAlignment="1">
      <alignment vertical="center" wrapText="1"/>
    </xf>
    <xf numFmtId="165" fontId="11" fillId="0" borderId="7" xfId="0" applyNumberFormat="1" applyFont="1" applyBorder="1" applyAlignment="1">
      <alignment horizontal="center" vertical="center" wrapText="1"/>
    </xf>
    <xf numFmtId="165" fontId="11" fillId="0" borderId="2" xfId="0" applyNumberFormat="1" applyFont="1" applyBorder="1" applyAlignment="1">
      <alignment horizontal="center" vertical="center" wrapText="1"/>
    </xf>
    <xf numFmtId="165" fontId="11" fillId="6" borderId="7" xfId="0" applyNumberFormat="1" applyFont="1" applyFill="1" applyBorder="1" applyAlignment="1">
      <alignment vertical="center" wrapText="1"/>
    </xf>
    <xf numFmtId="165" fontId="11" fillId="6" borderId="2" xfId="0" applyNumberFormat="1" applyFont="1" applyFill="1" applyBorder="1" applyAlignment="1">
      <alignment vertical="center" wrapText="1"/>
    </xf>
    <xf numFmtId="165" fontId="5" fillId="0" borderId="7" xfId="0" applyNumberFormat="1" applyFont="1" applyBorder="1" applyAlignment="1">
      <alignment vertical="center" wrapText="1"/>
    </xf>
    <xf numFmtId="165" fontId="5" fillId="0" borderId="2" xfId="0" applyNumberFormat="1" applyFont="1" applyBorder="1" applyAlignment="1">
      <alignment vertical="center" wrapText="1"/>
    </xf>
    <xf numFmtId="165" fontId="5" fillId="5" borderId="7" xfId="0" applyNumberFormat="1" applyFont="1" applyFill="1" applyBorder="1" applyAlignment="1">
      <alignment vertical="center" wrapText="1"/>
    </xf>
    <xf numFmtId="165" fontId="5" fillId="5" borderId="2" xfId="0" applyNumberFormat="1" applyFont="1" applyFill="1" applyBorder="1" applyAlignment="1">
      <alignment vertical="center" wrapText="1"/>
    </xf>
    <xf numFmtId="0" fontId="11" fillId="0" borderId="2" xfId="0" applyFont="1" applyBorder="1" applyAlignment="1">
      <alignment vertical="center" wrapText="1"/>
    </xf>
    <xf numFmtId="165" fontId="5" fillId="0" borderId="7" xfId="1" applyNumberFormat="1" applyFont="1" applyBorder="1" applyAlignment="1">
      <alignment horizontal="center" vertical="center" wrapText="1"/>
    </xf>
    <xf numFmtId="165" fontId="5" fillId="0" borderId="2" xfId="1" applyNumberFormat="1" applyFont="1" applyBorder="1" applyAlignment="1">
      <alignment horizontal="center" vertical="center" wrapText="1"/>
    </xf>
    <xf numFmtId="165" fontId="5" fillId="0" borderId="7" xfId="1" applyNumberFormat="1" applyFont="1" applyBorder="1" applyAlignment="1">
      <alignment vertical="center" wrapText="1"/>
    </xf>
    <xf numFmtId="165" fontId="5" fillId="0" borderId="2" xfId="1" applyNumberFormat="1" applyFont="1" applyBorder="1" applyAlignment="1">
      <alignment vertical="center" wrapText="1"/>
    </xf>
    <xf numFmtId="165" fontId="5" fillId="0" borderId="7" xfId="1" applyNumberFormat="1"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7" xfId="0" applyNumberFormat="1" applyFont="1" applyFill="1" applyBorder="1" applyAlignment="1">
      <alignment vertical="center" wrapText="1"/>
    </xf>
    <xf numFmtId="165" fontId="11" fillId="0" borderId="2" xfId="0" applyNumberFormat="1" applyFont="1" applyFill="1" applyBorder="1" applyAlignment="1">
      <alignment vertical="center" wrapText="1"/>
    </xf>
    <xf numFmtId="165" fontId="5" fillId="0" borderId="7" xfId="1" applyNumberFormat="1" applyFont="1" applyFill="1" applyBorder="1" applyAlignment="1">
      <alignment vertical="center" wrapText="1"/>
    </xf>
    <xf numFmtId="165" fontId="5" fillId="0" borderId="2" xfId="1" applyNumberFormat="1" applyFont="1" applyFill="1" applyBorder="1" applyAlignment="1">
      <alignment vertical="center" wrapText="1"/>
    </xf>
    <xf numFmtId="165" fontId="11" fillId="0" borderId="1" xfId="0" applyNumberFormat="1" applyFont="1" applyFill="1" applyBorder="1" applyAlignment="1">
      <alignment horizontal="center" vertical="center" wrapText="1"/>
    </xf>
    <xf numFmtId="165" fontId="11" fillId="0" borderId="7" xfId="1" applyNumberFormat="1" applyFont="1" applyFill="1" applyBorder="1" applyAlignment="1">
      <alignment vertical="center" wrapText="1"/>
    </xf>
    <xf numFmtId="165" fontId="11" fillId="0" borderId="2" xfId="1" applyNumberFormat="1" applyFont="1" applyFill="1" applyBorder="1" applyAlignment="1">
      <alignment vertical="center" wrapText="1"/>
    </xf>
    <xf numFmtId="165" fontId="11" fillId="6" borderId="1" xfId="0" applyNumberFormat="1" applyFont="1" applyFill="1" applyBorder="1" applyAlignment="1">
      <alignment horizontal="center" vertical="center" wrapText="1"/>
    </xf>
    <xf numFmtId="165" fontId="11" fillId="6" borderId="7" xfId="0" applyNumberFormat="1" applyFont="1" applyFill="1" applyBorder="1" applyAlignment="1">
      <alignment horizontal="center" vertical="center" wrapText="1"/>
    </xf>
    <xf numFmtId="165" fontId="11" fillId="6" borderId="2" xfId="0" applyNumberFormat="1" applyFont="1" applyFill="1" applyBorder="1" applyAlignment="1">
      <alignment horizontal="center" vertical="center" wrapText="1"/>
    </xf>
    <xf numFmtId="0" fontId="3" fillId="4" borderId="16" xfId="0" applyFont="1" applyFill="1" applyBorder="1" applyAlignment="1">
      <alignment vertical="center" wrapText="1"/>
    </xf>
    <xf numFmtId="0" fontId="3" fillId="4" borderId="15" xfId="0" applyFont="1" applyFill="1" applyBorder="1" applyAlignment="1">
      <alignment vertical="center" wrapText="1"/>
    </xf>
    <xf numFmtId="0" fontId="3" fillId="4" borderId="17" xfId="0" applyFont="1" applyFill="1" applyBorder="1" applyAlignment="1">
      <alignment vertical="center" wrapText="1"/>
    </xf>
    <xf numFmtId="4" fontId="5" fillId="0" borderId="22" xfId="0" applyNumberFormat="1"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4" fontId="5" fillId="0" borderId="28" xfId="0" applyNumberFormat="1"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165" fontId="5" fillId="0" borderId="7"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5" fontId="11" fillId="0" borderId="7" xfId="1" applyNumberFormat="1" applyFont="1" applyBorder="1" applyAlignment="1">
      <alignment vertical="center" wrapText="1"/>
    </xf>
    <xf numFmtId="165" fontId="11" fillId="0" borderId="2" xfId="1" applyNumberFormat="1" applyFont="1" applyBorder="1" applyAlignment="1">
      <alignment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22" xfId="0" applyFont="1" applyBorder="1" applyAlignment="1">
      <alignment horizontal="center" vertical="center" wrapText="1"/>
    </xf>
    <xf numFmtId="165" fontId="3" fillId="0" borderId="7" xfId="0" applyNumberFormat="1" applyFont="1" applyBorder="1" applyAlignment="1">
      <alignment vertical="center" wrapText="1"/>
    </xf>
    <xf numFmtId="165" fontId="3" fillId="0" borderId="2" xfId="0" applyNumberFormat="1" applyFont="1" applyBorder="1" applyAlignment="1">
      <alignment vertical="center" wrapText="1"/>
    </xf>
    <xf numFmtId="165" fontId="5" fillId="0" borderId="7" xfId="0" applyNumberFormat="1" applyFont="1" applyFill="1" applyBorder="1" applyAlignment="1">
      <alignment vertical="center" wrapText="1"/>
    </xf>
    <xf numFmtId="165" fontId="5" fillId="0" borderId="2" xfId="0" applyNumberFormat="1" applyFont="1" applyFill="1" applyBorder="1" applyAlignment="1">
      <alignment vertical="center" wrapText="1"/>
    </xf>
    <xf numFmtId="165" fontId="5" fillId="0" borderId="7"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6" fontId="5" fillId="0" borderId="6" xfId="0" applyNumberFormat="1" applyFont="1" applyFill="1" applyBorder="1" applyAlignment="1">
      <alignment vertical="center" wrapText="1"/>
    </xf>
    <xf numFmtId="166" fontId="5" fillId="0" borderId="7" xfId="0" applyNumberFormat="1" applyFont="1" applyFill="1" applyBorder="1" applyAlignment="1">
      <alignment vertical="center" wrapText="1"/>
    </xf>
    <xf numFmtId="166" fontId="5" fillId="0" borderId="2" xfId="0" applyNumberFormat="1" applyFont="1" applyFill="1" applyBorder="1" applyAlignment="1">
      <alignment vertical="center" wrapText="1"/>
    </xf>
    <xf numFmtId="0" fontId="16" fillId="2" borderId="1"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1" xfId="0" applyFont="1" applyFill="1" applyBorder="1" applyAlignment="1">
      <alignment horizontal="center" vertical="center" wrapText="1"/>
    </xf>
    <xf numFmtId="0" fontId="16" fillId="0" borderId="1" xfId="0" applyFont="1" applyFill="1" applyBorder="1" applyAlignment="1">
      <alignment vertical="center" wrapText="1"/>
    </xf>
    <xf numFmtId="4" fontId="5" fillId="0" borderId="1" xfId="0" applyNumberFormat="1" applyFont="1" applyBorder="1" applyAlignment="1">
      <alignment horizontal="center" vertical="center" wrapText="1" shrinkToFit="1"/>
    </xf>
    <xf numFmtId="4"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6" fillId="4" borderId="1" xfId="0" quotePrefix="1" applyFont="1" applyFill="1" applyBorder="1" applyAlignment="1">
      <alignment horizontal="center" vertical="center" wrapText="1"/>
    </xf>
    <xf numFmtId="0" fontId="16" fillId="4" borderId="1" xfId="0" quotePrefix="1" applyFont="1" applyFill="1" applyBorder="1" applyAlignment="1">
      <alignment horizontal="center" vertical="center" wrapText="1"/>
    </xf>
    <xf numFmtId="0" fontId="16"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3" fillId="5" borderId="1" xfId="0" applyNumberFormat="1" applyFont="1" applyFill="1" applyBorder="1" applyAlignment="1">
      <alignment horizontal="center" vertical="center" wrapText="1"/>
    </xf>
    <xf numFmtId="165" fontId="3" fillId="5"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12" fillId="0" borderId="1" xfId="0" applyFont="1" applyBorder="1" applyAlignment="1">
      <alignment horizontal="righ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9" borderId="4" xfId="0" applyFont="1" applyFill="1" applyBorder="1" applyAlignment="1">
      <alignment vertical="center" wrapText="1"/>
    </xf>
    <xf numFmtId="0" fontId="7" fillId="9" borderId="6" xfId="0" applyFont="1" applyFill="1" applyBorder="1" applyAlignment="1">
      <alignment horizontal="right" vertical="center" wrapText="1"/>
    </xf>
    <xf numFmtId="0" fontId="3" fillId="9" borderId="6" xfId="0" applyFont="1" applyFill="1" applyBorder="1" applyAlignment="1">
      <alignment vertical="center" wrapText="1"/>
    </xf>
    <xf numFmtId="165" fontId="3" fillId="9" borderId="6" xfId="0" applyNumberFormat="1" applyFont="1" applyFill="1" applyBorder="1" applyAlignment="1">
      <alignment vertical="center" wrapText="1"/>
    </xf>
    <xf numFmtId="165" fontId="3" fillId="9" borderId="7" xfId="0" applyNumberFormat="1" applyFont="1" applyFill="1" applyBorder="1" applyAlignment="1">
      <alignment vertical="center" wrapText="1"/>
    </xf>
    <xf numFmtId="0" fontId="3" fillId="9" borderId="2" xfId="0" applyFont="1" applyFill="1" applyBorder="1" applyAlignment="1">
      <alignment vertical="center" wrapText="1"/>
    </xf>
    <xf numFmtId="0" fontId="5" fillId="9" borderId="4" xfId="0" applyFont="1" applyFill="1" applyBorder="1" applyAlignment="1">
      <alignment vertical="center" wrapText="1"/>
    </xf>
    <xf numFmtId="0" fontId="8" fillId="9" borderId="6" xfId="0" applyFont="1" applyFill="1" applyBorder="1" applyAlignment="1">
      <alignment horizontal="right" vertical="center" wrapText="1"/>
    </xf>
    <xf numFmtId="0" fontId="5" fillId="9" borderId="6" xfId="0" applyFont="1" applyFill="1" applyBorder="1" applyAlignment="1">
      <alignment vertical="center" wrapText="1"/>
    </xf>
    <xf numFmtId="165" fontId="5" fillId="9" borderId="6" xfId="0" applyNumberFormat="1" applyFont="1" applyFill="1" applyBorder="1" applyAlignment="1">
      <alignment vertical="center" wrapText="1"/>
    </xf>
    <xf numFmtId="165" fontId="5" fillId="9" borderId="7" xfId="0" applyNumberFormat="1" applyFont="1" applyFill="1" applyBorder="1" applyAlignment="1">
      <alignment vertical="center" wrapText="1"/>
    </xf>
    <xf numFmtId="0" fontId="5" fillId="9" borderId="2"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4"/>
  <sheetViews>
    <sheetView zoomScale="85" zoomScaleNormal="85" zoomScaleSheetLayoutView="100" workbookViewId="0">
      <pane ySplit="1" topLeftCell="A75" activePane="bottomLeft" state="frozen"/>
      <selection pane="bottomLeft" activeCell="O91" sqref="O91"/>
    </sheetView>
  </sheetViews>
  <sheetFormatPr baseColWidth="10" defaultColWidth="9.1640625" defaultRowHeight="14" x14ac:dyDescent="0.15"/>
  <cols>
    <col min="1" max="1" width="9.5" style="82" customWidth="1"/>
    <col min="2" max="2" width="37.5" style="82" customWidth="1"/>
    <col min="3" max="4" width="8.6640625" style="82" customWidth="1"/>
    <col min="5" max="6" width="4.6640625" style="82" customWidth="1"/>
    <col min="7" max="7" width="8.6640625" style="82" customWidth="1"/>
    <col min="8" max="8" width="10" style="82" customWidth="1"/>
    <col min="9" max="9" width="9.1640625" style="82"/>
    <col min="10" max="10" width="9.1640625" style="119"/>
    <col min="11" max="16384" width="9.1640625" style="82"/>
  </cols>
  <sheetData>
    <row r="1" spans="1:11" ht="43" thickBot="1" x14ac:dyDescent="0.2">
      <c r="A1" s="120" t="s">
        <v>5</v>
      </c>
      <c r="B1" s="121" t="s">
        <v>0</v>
      </c>
      <c r="C1" s="369" t="s">
        <v>1151</v>
      </c>
      <c r="D1" s="370"/>
      <c r="E1" s="371"/>
      <c r="F1" s="369" t="s">
        <v>1155</v>
      </c>
      <c r="G1" s="371"/>
      <c r="H1" s="121" t="s">
        <v>1147</v>
      </c>
      <c r="I1" s="369" t="s">
        <v>1</v>
      </c>
      <c r="J1" s="370"/>
      <c r="K1" s="371"/>
    </row>
    <row r="2" spans="1:11" customFormat="1" ht="16" thickBot="1" x14ac:dyDescent="0.25">
      <c r="A2" s="356"/>
      <c r="B2" s="357" t="s">
        <v>1156</v>
      </c>
      <c r="C2" s="401"/>
      <c r="D2" s="401"/>
      <c r="E2" s="401"/>
      <c r="F2" s="402"/>
      <c r="G2" s="402"/>
      <c r="H2" s="358"/>
      <c r="I2" s="401"/>
      <c r="J2" s="401"/>
      <c r="K2" s="403"/>
    </row>
    <row r="3" spans="1:11" customFormat="1" ht="29" thickBot="1" x14ac:dyDescent="0.25">
      <c r="A3" s="106"/>
      <c r="B3" s="359" t="s">
        <v>1157</v>
      </c>
      <c r="C3" s="404">
        <v>0.54</v>
      </c>
      <c r="D3" s="405"/>
      <c r="E3" s="406"/>
      <c r="F3" s="404">
        <v>0.59</v>
      </c>
      <c r="G3" s="406"/>
      <c r="H3" s="360">
        <v>0.64</v>
      </c>
      <c r="I3" s="407"/>
      <c r="J3" s="408"/>
      <c r="K3" s="409"/>
    </row>
    <row r="4" spans="1:11" ht="29" thickBot="1" x14ac:dyDescent="0.2">
      <c r="A4" s="104"/>
      <c r="B4" s="105" t="s">
        <v>680</v>
      </c>
      <c r="C4" s="386"/>
      <c r="D4" s="386"/>
      <c r="E4" s="386"/>
      <c r="F4" s="380"/>
      <c r="G4" s="380"/>
      <c r="H4" s="122"/>
      <c r="I4" s="386"/>
      <c r="J4" s="386"/>
      <c r="K4" s="387"/>
    </row>
    <row r="5" spans="1:11" ht="29" thickBot="1" x14ac:dyDescent="0.2">
      <c r="A5" s="106"/>
      <c r="B5" s="107" t="s">
        <v>718</v>
      </c>
      <c r="C5" s="381" t="s">
        <v>717</v>
      </c>
      <c r="D5" s="382"/>
      <c r="E5" s="383"/>
      <c r="F5" s="384">
        <v>0.52</v>
      </c>
      <c r="G5" s="385"/>
      <c r="H5" s="361">
        <v>0.53</v>
      </c>
      <c r="I5" s="378"/>
      <c r="J5" s="380"/>
      <c r="K5" s="379"/>
    </row>
    <row r="6" spans="1:11" ht="29" thickBot="1" x14ac:dyDescent="0.2">
      <c r="A6" s="106"/>
      <c r="B6" s="107" t="s">
        <v>716</v>
      </c>
      <c r="C6" s="381" t="s">
        <v>715</v>
      </c>
      <c r="D6" s="382"/>
      <c r="E6" s="383"/>
      <c r="F6" s="384">
        <v>0.51</v>
      </c>
      <c r="G6" s="385"/>
      <c r="H6" s="361">
        <v>0.57999999999999996</v>
      </c>
      <c r="I6" s="378"/>
      <c r="J6" s="380"/>
      <c r="K6" s="379"/>
    </row>
    <row r="7" spans="1:11" ht="29" thickBot="1" x14ac:dyDescent="0.2">
      <c r="A7" s="106"/>
      <c r="B7" s="108" t="s">
        <v>714</v>
      </c>
      <c r="C7" s="388" t="s">
        <v>713</v>
      </c>
      <c r="D7" s="389"/>
      <c r="E7" s="390"/>
      <c r="F7" s="384">
        <v>0.5</v>
      </c>
      <c r="G7" s="385"/>
      <c r="H7" s="361">
        <v>0.53</v>
      </c>
      <c r="I7" s="378"/>
      <c r="J7" s="380"/>
      <c r="K7" s="379"/>
    </row>
    <row r="8" spans="1:11" ht="29" thickBot="1" x14ac:dyDescent="0.2">
      <c r="A8" s="106"/>
      <c r="B8" s="109" t="s">
        <v>712</v>
      </c>
      <c r="C8" s="381" t="s">
        <v>711</v>
      </c>
      <c r="D8" s="382"/>
      <c r="E8" s="383"/>
      <c r="F8" s="384">
        <v>0.62</v>
      </c>
      <c r="G8" s="385"/>
      <c r="H8" s="362">
        <v>0.65</v>
      </c>
      <c r="I8" s="378"/>
      <c r="J8" s="380"/>
      <c r="K8" s="379"/>
    </row>
    <row r="9" spans="1:11" ht="29" thickBot="1" x14ac:dyDescent="0.2">
      <c r="A9" s="106"/>
      <c r="B9" s="109" t="s">
        <v>710</v>
      </c>
      <c r="C9" s="381" t="s">
        <v>709</v>
      </c>
      <c r="D9" s="382"/>
      <c r="E9" s="383"/>
      <c r="F9" s="384">
        <v>0.61</v>
      </c>
      <c r="G9" s="385"/>
      <c r="H9" s="362">
        <v>0.68</v>
      </c>
      <c r="I9" s="378"/>
      <c r="J9" s="380"/>
      <c r="K9" s="379"/>
    </row>
    <row r="10" spans="1:11" ht="29" thickBot="1" x14ac:dyDescent="0.2">
      <c r="A10" s="106"/>
      <c r="B10" s="109" t="s">
        <v>708</v>
      </c>
      <c r="C10" s="381" t="s">
        <v>707</v>
      </c>
      <c r="D10" s="382"/>
      <c r="E10" s="383"/>
      <c r="F10" s="384">
        <v>0.48</v>
      </c>
      <c r="G10" s="385"/>
      <c r="H10" s="362">
        <v>0.57999999999999996</v>
      </c>
      <c r="I10" s="378"/>
      <c r="J10" s="380"/>
      <c r="K10" s="379"/>
    </row>
    <row r="11" spans="1:11" s="110" customFormat="1" ht="17" thickBot="1" x14ac:dyDescent="0.25">
      <c r="A11" s="125"/>
      <c r="B11" s="372" t="s">
        <v>706</v>
      </c>
      <c r="C11" s="373"/>
      <c r="D11" s="373"/>
      <c r="E11" s="373"/>
      <c r="F11" s="373"/>
      <c r="G11" s="373"/>
      <c r="H11" s="373"/>
      <c r="I11" s="373"/>
      <c r="J11" s="373"/>
      <c r="K11" s="374"/>
    </row>
    <row r="12" spans="1:11" ht="43" thickBot="1" x14ac:dyDescent="0.2">
      <c r="A12" s="106"/>
      <c r="B12" s="342" t="s">
        <v>705</v>
      </c>
      <c r="C12" s="375" t="s">
        <v>3</v>
      </c>
      <c r="D12" s="376"/>
      <c r="E12" s="377"/>
      <c r="F12" s="378"/>
      <c r="G12" s="379"/>
      <c r="H12" s="123"/>
      <c r="I12" s="378"/>
      <c r="J12" s="380"/>
      <c r="K12" s="379"/>
    </row>
    <row r="13" spans="1:11" ht="43" thickBot="1" x14ac:dyDescent="0.2">
      <c r="A13" s="106"/>
      <c r="B13" s="292" t="s">
        <v>704</v>
      </c>
      <c r="C13" s="375" t="s">
        <v>3</v>
      </c>
      <c r="D13" s="376"/>
      <c r="E13" s="377"/>
      <c r="F13" s="378"/>
      <c r="G13" s="379"/>
      <c r="H13" s="123"/>
      <c r="I13" s="378"/>
      <c r="J13" s="380"/>
      <c r="K13" s="379"/>
    </row>
    <row r="14" spans="1:11" ht="29" thickBot="1" x14ac:dyDescent="0.2">
      <c r="A14" s="106"/>
      <c r="B14" s="105" t="s">
        <v>703</v>
      </c>
      <c r="C14" s="375" t="s">
        <v>3</v>
      </c>
      <c r="D14" s="376"/>
      <c r="E14" s="377"/>
      <c r="F14" s="378"/>
      <c r="G14" s="379"/>
      <c r="H14" s="124"/>
      <c r="I14" s="378"/>
      <c r="J14" s="380"/>
      <c r="K14" s="379"/>
    </row>
    <row r="15" spans="1:11" ht="15" thickBot="1" x14ac:dyDescent="0.2">
      <c r="A15" s="391"/>
      <c r="B15" s="391" t="s">
        <v>6</v>
      </c>
      <c r="C15" s="391" t="s">
        <v>7</v>
      </c>
      <c r="D15" s="393" t="s">
        <v>8</v>
      </c>
      <c r="E15" s="394"/>
      <c r="F15" s="394"/>
      <c r="G15" s="395"/>
      <c r="H15" s="391" t="s">
        <v>9</v>
      </c>
      <c r="I15" s="391" t="s">
        <v>10</v>
      </c>
      <c r="J15" s="391" t="s">
        <v>11</v>
      </c>
      <c r="K15" s="391" t="s">
        <v>12</v>
      </c>
    </row>
    <row r="16" spans="1:11" ht="15" thickBot="1" x14ac:dyDescent="0.2">
      <c r="A16" s="392"/>
      <c r="B16" s="392"/>
      <c r="C16" s="392"/>
      <c r="D16" s="351" t="s">
        <v>1148</v>
      </c>
      <c r="E16" s="396" t="s">
        <v>1149</v>
      </c>
      <c r="F16" s="395"/>
      <c r="G16" s="351" t="s">
        <v>1150</v>
      </c>
      <c r="H16" s="392"/>
      <c r="I16" s="392"/>
      <c r="J16" s="392"/>
      <c r="K16" s="392"/>
    </row>
    <row r="17" spans="1:11" ht="57" thickBot="1" x14ac:dyDescent="0.2">
      <c r="A17" s="126"/>
      <c r="B17" s="127" t="s">
        <v>702</v>
      </c>
      <c r="C17" s="128"/>
      <c r="D17" s="111"/>
      <c r="E17" s="111"/>
      <c r="F17" s="111"/>
      <c r="G17" s="111"/>
      <c r="H17" s="111"/>
      <c r="I17" s="111"/>
      <c r="J17" s="111"/>
      <c r="K17" s="129"/>
    </row>
    <row r="18" spans="1:11" s="112" customFormat="1" ht="57" thickBot="1" x14ac:dyDescent="0.2">
      <c r="A18" s="102"/>
      <c r="B18" s="101" t="s">
        <v>983</v>
      </c>
      <c r="C18" s="101">
        <v>2022</v>
      </c>
      <c r="D18" s="327">
        <f>3519.18+2600</f>
        <v>6119.18</v>
      </c>
      <c r="E18" s="397">
        <v>0</v>
      </c>
      <c r="F18" s="398"/>
      <c r="G18" s="327">
        <v>0</v>
      </c>
      <c r="H18" s="101"/>
      <c r="I18" s="101" t="s">
        <v>757</v>
      </c>
      <c r="J18" s="101" t="s">
        <v>491</v>
      </c>
      <c r="K18" s="101"/>
    </row>
    <row r="19" spans="1:11" s="112" customFormat="1" ht="38.25" customHeight="1" thickBot="1" x14ac:dyDescent="0.2">
      <c r="A19" s="102"/>
      <c r="B19" s="101" t="s">
        <v>929</v>
      </c>
      <c r="C19" s="101">
        <v>2022</v>
      </c>
      <c r="D19" s="327">
        <f>2932.65+1300</f>
        <v>4232.6499999999996</v>
      </c>
      <c r="E19" s="367">
        <v>0</v>
      </c>
      <c r="F19" s="368"/>
      <c r="G19" s="327">
        <v>0</v>
      </c>
      <c r="H19" s="101"/>
      <c r="I19" s="101" t="s">
        <v>818</v>
      </c>
      <c r="J19" s="101" t="s">
        <v>491</v>
      </c>
      <c r="K19" s="101"/>
    </row>
    <row r="20" spans="1:11" s="112" customFormat="1" ht="57" thickBot="1" x14ac:dyDescent="0.2">
      <c r="A20" s="102"/>
      <c r="B20" s="101" t="s">
        <v>853</v>
      </c>
      <c r="C20" s="101">
        <v>2022</v>
      </c>
      <c r="D20" s="327">
        <f>1173.06+650</f>
        <v>1823.06</v>
      </c>
      <c r="E20" s="397">
        <v>0</v>
      </c>
      <c r="F20" s="398"/>
      <c r="G20" s="327">
        <v>0</v>
      </c>
      <c r="H20" s="101"/>
      <c r="I20" s="101" t="s">
        <v>756</v>
      </c>
      <c r="J20" s="101" t="s">
        <v>491</v>
      </c>
      <c r="K20" s="101"/>
    </row>
    <row r="21" spans="1:11" ht="57" thickBot="1" x14ac:dyDescent="0.2">
      <c r="A21" s="102"/>
      <c r="B21" s="101" t="s">
        <v>854</v>
      </c>
      <c r="C21" s="101">
        <v>2021</v>
      </c>
      <c r="D21" s="327">
        <v>0</v>
      </c>
      <c r="E21" s="367">
        <v>0</v>
      </c>
      <c r="F21" s="368"/>
      <c r="G21" s="327">
        <v>0</v>
      </c>
      <c r="H21" s="101"/>
      <c r="I21" s="101" t="s">
        <v>700</v>
      </c>
      <c r="J21" s="101" t="s">
        <v>701</v>
      </c>
      <c r="K21" s="101"/>
    </row>
    <row r="22" spans="1:11" ht="141" thickBot="1" x14ac:dyDescent="0.2">
      <c r="A22" s="102"/>
      <c r="B22" s="101" t="s">
        <v>699</v>
      </c>
      <c r="C22" s="101">
        <v>2022</v>
      </c>
      <c r="D22" s="327">
        <v>0</v>
      </c>
      <c r="E22" s="367">
        <v>0</v>
      </c>
      <c r="F22" s="368"/>
      <c r="G22" s="327">
        <v>0</v>
      </c>
      <c r="H22" s="101"/>
      <c r="I22" s="101" t="s">
        <v>698</v>
      </c>
      <c r="J22" s="101" t="s">
        <v>697</v>
      </c>
      <c r="K22" s="101"/>
    </row>
    <row r="23" spans="1:11" ht="43" thickBot="1" x14ac:dyDescent="0.2">
      <c r="A23" s="126"/>
      <c r="B23" s="127" t="s">
        <v>696</v>
      </c>
      <c r="C23" s="128"/>
      <c r="D23" s="341"/>
      <c r="E23" s="341"/>
      <c r="F23" s="341"/>
      <c r="G23" s="341"/>
      <c r="H23" s="111"/>
      <c r="I23" s="111"/>
      <c r="J23" s="111"/>
      <c r="K23" s="129"/>
    </row>
    <row r="24" spans="1:11" s="112" customFormat="1" ht="71" thickBot="1" x14ac:dyDescent="0.2">
      <c r="A24" s="102"/>
      <c r="B24" s="101" t="s">
        <v>855</v>
      </c>
      <c r="C24" s="101">
        <v>2022</v>
      </c>
      <c r="D24" s="327">
        <f>1173.06+1300</f>
        <v>2473.06</v>
      </c>
      <c r="E24" s="367">
        <v>0</v>
      </c>
      <c r="F24" s="368"/>
      <c r="G24" s="327">
        <v>0</v>
      </c>
      <c r="H24" s="101"/>
      <c r="I24" s="101" t="s">
        <v>159</v>
      </c>
      <c r="J24" s="113" t="s">
        <v>695</v>
      </c>
      <c r="K24" s="101"/>
    </row>
    <row r="25" spans="1:11" s="112" customFormat="1" ht="43" thickBot="1" x14ac:dyDescent="0.2">
      <c r="A25" s="102"/>
      <c r="B25" s="101" t="s">
        <v>930</v>
      </c>
      <c r="C25" s="101">
        <v>2021</v>
      </c>
      <c r="D25" s="327">
        <v>1173.0600000000002</v>
      </c>
      <c r="E25" s="367">
        <v>0</v>
      </c>
      <c r="F25" s="368"/>
      <c r="G25" s="327">
        <v>0</v>
      </c>
      <c r="H25" s="101"/>
      <c r="I25" s="114" t="s">
        <v>23</v>
      </c>
      <c r="J25" s="113" t="s">
        <v>913</v>
      </c>
      <c r="K25" s="101"/>
    </row>
    <row r="26" spans="1:11" ht="43" thickBot="1" x14ac:dyDescent="0.2">
      <c r="A26" s="102"/>
      <c r="B26" s="101" t="s">
        <v>931</v>
      </c>
      <c r="C26" s="101">
        <v>2021</v>
      </c>
      <c r="D26" s="327">
        <f>1173.06+650</f>
        <v>1823.06</v>
      </c>
      <c r="E26" s="367">
        <v>0</v>
      </c>
      <c r="F26" s="368"/>
      <c r="G26" s="327">
        <v>0</v>
      </c>
      <c r="H26" s="101"/>
      <c r="I26" s="132" t="s">
        <v>546</v>
      </c>
      <c r="J26" s="114" t="s">
        <v>755</v>
      </c>
      <c r="K26" s="101"/>
    </row>
    <row r="27" spans="1:11" ht="71" thickBot="1" x14ac:dyDescent="0.2">
      <c r="A27" s="102"/>
      <c r="B27" s="101" t="s">
        <v>754</v>
      </c>
      <c r="C27" s="101">
        <v>2022</v>
      </c>
      <c r="D27" s="327">
        <f>1173.06+650</f>
        <v>1823.06</v>
      </c>
      <c r="E27" s="397">
        <v>0</v>
      </c>
      <c r="F27" s="398"/>
      <c r="G27" s="327">
        <v>0</v>
      </c>
      <c r="H27" s="101"/>
      <c r="I27" s="101" t="s">
        <v>671</v>
      </c>
      <c r="J27" s="101" t="s">
        <v>694</v>
      </c>
      <c r="K27" s="101"/>
    </row>
    <row r="28" spans="1:11" ht="113" thickBot="1" x14ac:dyDescent="0.2">
      <c r="A28" s="102"/>
      <c r="B28" s="101" t="s">
        <v>753</v>
      </c>
      <c r="C28" s="101">
        <v>2021</v>
      </c>
      <c r="D28" s="327">
        <v>2400</v>
      </c>
      <c r="E28" s="367"/>
      <c r="F28" s="368"/>
      <c r="G28" s="327"/>
      <c r="H28" s="101"/>
      <c r="I28" s="101" t="s">
        <v>23</v>
      </c>
      <c r="J28" s="101" t="s">
        <v>752</v>
      </c>
      <c r="K28" s="101"/>
    </row>
    <row r="29" spans="1:11" ht="43" thickBot="1" x14ac:dyDescent="0.2">
      <c r="A29" s="102"/>
      <c r="B29" s="101" t="s">
        <v>693</v>
      </c>
      <c r="C29" s="101">
        <v>2021</v>
      </c>
      <c r="D29" s="327">
        <v>1173.0600000000002</v>
      </c>
      <c r="E29" s="367">
        <v>0</v>
      </c>
      <c r="F29" s="368"/>
      <c r="G29" s="327">
        <v>0</v>
      </c>
      <c r="H29" s="101"/>
      <c r="I29" s="101" t="s">
        <v>671</v>
      </c>
      <c r="J29" s="101" t="s">
        <v>528</v>
      </c>
      <c r="K29" s="101"/>
    </row>
    <row r="30" spans="1:11" ht="155" thickBot="1" x14ac:dyDescent="0.2">
      <c r="A30" s="102"/>
      <c r="B30" s="101" t="s">
        <v>751</v>
      </c>
      <c r="C30" s="101" t="s">
        <v>56</v>
      </c>
      <c r="D30" s="327">
        <v>0</v>
      </c>
      <c r="E30" s="367">
        <v>587</v>
      </c>
      <c r="F30" s="368"/>
      <c r="G30" s="327">
        <v>587</v>
      </c>
      <c r="H30" s="101"/>
      <c r="I30" s="101" t="s">
        <v>23</v>
      </c>
      <c r="J30" s="101" t="s">
        <v>750</v>
      </c>
      <c r="K30" s="101"/>
    </row>
    <row r="31" spans="1:11" ht="157.5" customHeight="1" thickBot="1" x14ac:dyDescent="0.2">
      <c r="A31" s="102"/>
      <c r="B31" s="101" t="s">
        <v>819</v>
      </c>
      <c r="C31" s="101">
        <v>2021</v>
      </c>
      <c r="D31" s="327">
        <v>0</v>
      </c>
      <c r="E31" s="367">
        <v>587</v>
      </c>
      <c r="F31" s="368"/>
      <c r="G31" s="327">
        <v>587</v>
      </c>
      <c r="H31" s="101"/>
      <c r="I31" s="101" t="s">
        <v>62</v>
      </c>
      <c r="J31" s="101" t="s">
        <v>750</v>
      </c>
      <c r="K31" s="101"/>
    </row>
    <row r="32" spans="1:11" ht="43" thickBot="1" x14ac:dyDescent="0.2">
      <c r="A32" s="102"/>
      <c r="B32" s="101" t="s">
        <v>856</v>
      </c>
      <c r="C32" s="101" t="s">
        <v>56</v>
      </c>
      <c r="D32" s="327">
        <v>0</v>
      </c>
      <c r="E32" s="367">
        <v>3600</v>
      </c>
      <c r="F32" s="368"/>
      <c r="G32" s="327">
        <v>0</v>
      </c>
      <c r="H32" s="101"/>
      <c r="I32" s="101" t="s">
        <v>23</v>
      </c>
      <c r="J32" s="101" t="s">
        <v>692</v>
      </c>
      <c r="K32" s="101"/>
    </row>
    <row r="33" spans="1:11" ht="141" thickBot="1" x14ac:dyDescent="0.2">
      <c r="A33" s="102"/>
      <c r="B33" s="101" t="s">
        <v>933</v>
      </c>
      <c r="C33" s="101" t="s">
        <v>56</v>
      </c>
      <c r="D33" s="327">
        <v>0</v>
      </c>
      <c r="E33" s="367">
        <v>587</v>
      </c>
      <c r="F33" s="368"/>
      <c r="G33" s="327">
        <v>587</v>
      </c>
      <c r="H33" s="101"/>
      <c r="I33" s="101" t="s">
        <v>23</v>
      </c>
      <c r="J33" s="101" t="s">
        <v>934</v>
      </c>
      <c r="K33" s="101"/>
    </row>
    <row r="34" spans="1:11" ht="141" thickBot="1" x14ac:dyDescent="0.2">
      <c r="A34" s="102"/>
      <c r="B34" s="101" t="s">
        <v>932</v>
      </c>
      <c r="C34" s="101" t="s">
        <v>56</v>
      </c>
      <c r="D34" s="327">
        <v>0</v>
      </c>
      <c r="E34" s="397">
        <v>587</v>
      </c>
      <c r="F34" s="398"/>
      <c r="G34" s="327">
        <v>587</v>
      </c>
      <c r="H34" s="101"/>
      <c r="I34" s="101" t="s">
        <v>62</v>
      </c>
      <c r="J34" s="101" t="s">
        <v>935</v>
      </c>
      <c r="K34" s="101"/>
    </row>
    <row r="35" spans="1:11" s="112" customFormat="1" ht="141" thickBot="1" x14ac:dyDescent="0.2">
      <c r="A35" s="102"/>
      <c r="B35" s="101" t="s">
        <v>936</v>
      </c>
      <c r="C35" s="101">
        <v>2021</v>
      </c>
      <c r="D35" s="327">
        <v>0</v>
      </c>
      <c r="E35" s="367">
        <v>1173</v>
      </c>
      <c r="F35" s="368"/>
      <c r="G35" s="327">
        <v>587</v>
      </c>
      <c r="H35" s="101"/>
      <c r="I35" s="101" t="s">
        <v>878</v>
      </c>
      <c r="J35" s="101" t="s">
        <v>857</v>
      </c>
      <c r="K35" s="101"/>
    </row>
    <row r="36" spans="1:11" s="112" customFormat="1" ht="141" thickBot="1" x14ac:dyDescent="0.2">
      <c r="A36" s="102"/>
      <c r="B36" s="101" t="s">
        <v>938</v>
      </c>
      <c r="C36" s="101">
        <v>2021</v>
      </c>
      <c r="D36" s="327">
        <v>0</v>
      </c>
      <c r="E36" s="367">
        <v>1174</v>
      </c>
      <c r="F36" s="368"/>
      <c r="G36" s="327">
        <v>587</v>
      </c>
      <c r="H36" s="101"/>
      <c r="I36" s="101" t="s">
        <v>937</v>
      </c>
      <c r="J36" s="101" t="s">
        <v>857</v>
      </c>
      <c r="K36" s="101"/>
    </row>
    <row r="37" spans="1:11" s="112" customFormat="1" ht="43" thickBot="1" x14ac:dyDescent="0.2">
      <c r="A37" s="102"/>
      <c r="B37" s="101" t="s">
        <v>939</v>
      </c>
      <c r="C37" s="101">
        <v>2021</v>
      </c>
      <c r="D37" s="327">
        <v>0</v>
      </c>
      <c r="E37" s="367">
        <v>1800</v>
      </c>
      <c r="F37" s="368"/>
      <c r="G37" s="327">
        <v>0</v>
      </c>
      <c r="H37" s="101"/>
      <c r="I37" s="101" t="s">
        <v>681</v>
      </c>
      <c r="J37" s="101" t="s">
        <v>940</v>
      </c>
      <c r="K37" s="101"/>
    </row>
    <row r="38" spans="1:11" ht="71" thickBot="1" x14ac:dyDescent="0.2">
      <c r="A38" s="102"/>
      <c r="B38" s="101" t="s">
        <v>941</v>
      </c>
      <c r="C38" s="101" t="s">
        <v>56</v>
      </c>
      <c r="D38" s="329">
        <v>0</v>
      </c>
      <c r="E38" s="397">
        <v>2310</v>
      </c>
      <c r="F38" s="398"/>
      <c r="G38" s="329">
        <v>0</v>
      </c>
      <c r="H38" s="101"/>
      <c r="I38" s="101" t="s">
        <v>681</v>
      </c>
      <c r="J38" s="101" t="s">
        <v>942</v>
      </c>
      <c r="K38" s="101"/>
    </row>
    <row r="39" spans="1:11" ht="29" thickBot="1" x14ac:dyDescent="0.2">
      <c r="A39" s="126"/>
      <c r="B39" s="127" t="s">
        <v>691</v>
      </c>
      <c r="C39" s="128"/>
      <c r="D39" s="341"/>
      <c r="E39" s="341"/>
      <c r="F39" s="341"/>
      <c r="G39" s="341"/>
      <c r="H39" s="111"/>
      <c r="I39" s="111"/>
      <c r="J39" s="111"/>
      <c r="K39" s="129"/>
    </row>
    <row r="40" spans="1:11" ht="113" thickBot="1" x14ac:dyDescent="0.2">
      <c r="A40" s="102"/>
      <c r="B40" s="101" t="s">
        <v>858</v>
      </c>
      <c r="C40" s="101">
        <v>2021</v>
      </c>
      <c r="D40" s="327">
        <v>1173.0600000000002</v>
      </c>
      <c r="E40" s="367">
        <v>0</v>
      </c>
      <c r="F40" s="368"/>
      <c r="G40" s="327">
        <v>0</v>
      </c>
      <c r="H40" s="101"/>
      <c r="I40" s="101" t="s">
        <v>23</v>
      </c>
      <c r="J40" s="101" t="s">
        <v>859</v>
      </c>
      <c r="K40" s="101"/>
    </row>
    <row r="41" spans="1:11" ht="155" thickBot="1" x14ac:dyDescent="0.2">
      <c r="A41" s="62"/>
      <c r="B41" s="25" t="s">
        <v>749</v>
      </c>
      <c r="C41" s="25">
        <v>2021</v>
      </c>
      <c r="D41" s="327">
        <v>1173.0600000000002</v>
      </c>
      <c r="E41" s="397">
        <v>0</v>
      </c>
      <c r="F41" s="398"/>
      <c r="G41" s="327">
        <v>0</v>
      </c>
      <c r="H41" s="25"/>
      <c r="I41" s="25" t="s">
        <v>62</v>
      </c>
      <c r="J41" s="25" t="s">
        <v>748</v>
      </c>
      <c r="K41" s="25"/>
    </row>
    <row r="42" spans="1:11" ht="306" customHeight="1" thickBot="1" x14ac:dyDescent="0.2">
      <c r="A42" s="102"/>
      <c r="B42" s="103" t="s">
        <v>860</v>
      </c>
      <c r="C42" s="101">
        <v>2021</v>
      </c>
      <c r="D42" s="326">
        <v>586.53</v>
      </c>
      <c r="E42" s="399">
        <v>586.53</v>
      </c>
      <c r="F42" s="400"/>
      <c r="G42" s="326">
        <v>586.53</v>
      </c>
      <c r="H42" s="101"/>
      <c r="I42" s="101" t="s">
        <v>23</v>
      </c>
      <c r="J42" s="101" t="s">
        <v>943</v>
      </c>
      <c r="K42" s="101"/>
    </row>
    <row r="43" spans="1:11" ht="240" customHeight="1" thickBot="1" x14ac:dyDescent="0.2">
      <c r="A43" s="102"/>
      <c r="B43" s="103" t="s">
        <v>860</v>
      </c>
      <c r="C43" s="101">
        <v>2021</v>
      </c>
      <c r="D43" s="326">
        <v>586.53</v>
      </c>
      <c r="E43" s="399">
        <v>586.53</v>
      </c>
      <c r="F43" s="400"/>
      <c r="G43" s="326">
        <v>586.53</v>
      </c>
      <c r="H43" s="101"/>
      <c r="I43" s="101" t="s">
        <v>62</v>
      </c>
      <c r="J43" s="101" t="s">
        <v>944</v>
      </c>
      <c r="K43" s="101"/>
    </row>
    <row r="44" spans="1:11" ht="281" customHeight="1" thickBot="1" x14ac:dyDescent="0.2">
      <c r="A44" s="102"/>
      <c r="B44" s="103" t="s">
        <v>949</v>
      </c>
      <c r="C44" s="101">
        <v>2021</v>
      </c>
      <c r="D44" s="327">
        <f>12121.62/2</f>
        <v>6060.81</v>
      </c>
      <c r="E44" s="367">
        <f>12121.62/2</f>
        <v>6060.81</v>
      </c>
      <c r="F44" s="368"/>
      <c r="G44" s="327">
        <f>12121.62/2</f>
        <v>6060.81</v>
      </c>
      <c r="H44" s="101"/>
      <c r="I44" s="101" t="s">
        <v>945</v>
      </c>
      <c r="J44" s="101" t="s">
        <v>947</v>
      </c>
      <c r="K44" s="101"/>
    </row>
    <row r="45" spans="1:11" ht="257" customHeight="1" thickBot="1" x14ac:dyDescent="0.2">
      <c r="A45" s="102"/>
      <c r="B45" s="103" t="s">
        <v>950</v>
      </c>
      <c r="C45" s="101">
        <v>2021</v>
      </c>
      <c r="D45" s="327">
        <f>12121.62/2</f>
        <v>6060.81</v>
      </c>
      <c r="E45" s="397">
        <f>12121.62/2</f>
        <v>6060.81</v>
      </c>
      <c r="F45" s="398"/>
      <c r="G45" s="327">
        <f>12121.62/2</f>
        <v>6060.81</v>
      </c>
      <c r="H45" s="101"/>
      <c r="I45" s="101" t="s">
        <v>946</v>
      </c>
      <c r="J45" s="101" t="s">
        <v>948</v>
      </c>
      <c r="K45" s="101"/>
    </row>
    <row r="46" spans="1:11" ht="71" thickBot="1" x14ac:dyDescent="0.2">
      <c r="A46" s="62"/>
      <c r="B46" s="25" t="s">
        <v>747</v>
      </c>
      <c r="C46" s="25" t="s">
        <v>56</v>
      </c>
      <c r="D46" s="327">
        <v>0</v>
      </c>
      <c r="E46" s="367">
        <v>0</v>
      </c>
      <c r="F46" s="368"/>
      <c r="G46" s="327">
        <v>0</v>
      </c>
      <c r="H46" s="25"/>
      <c r="I46" s="25" t="s">
        <v>700</v>
      </c>
      <c r="J46" s="25" t="s">
        <v>746</v>
      </c>
      <c r="K46" s="25"/>
    </row>
    <row r="47" spans="1:11" ht="29" thickBot="1" x14ac:dyDescent="0.2">
      <c r="A47" s="126"/>
      <c r="B47" s="127" t="s">
        <v>690</v>
      </c>
      <c r="C47" s="128"/>
      <c r="D47" s="341"/>
      <c r="E47" s="341"/>
      <c r="F47" s="341"/>
      <c r="G47" s="341"/>
      <c r="H47" s="111"/>
      <c r="I47" s="111"/>
      <c r="J47" s="111"/>
      <c r="K47" s="129"/>
    </row>
    <row r="48" spans="1:11" ht="57" thickBot="1" x14ac:dyDescent="0.2">
      <c r="A48" s="62"/>
      <c r="B48" s="25" t="s">
        <v>745</v>
      </c>
      <c r="C48" s="25">
        <v>2021</v>
      </c>
      <c r="D48" s="327">
        <v>0</v>
      </c>
      <c r="E48" s="367">
        <v>0</v>
      </c>
      <c r="F48" s="368"/>
      <c r="G48" s="327">
        <v>0</v>
      </c>
      <c r="H48" s="25"/>
      <c r="I48" s="25" t="s">
        <v>24</v>
      </c>
      <c r="J48" s="25" t="s">
        <v>744</v>
      </c>
      <c r="K48" s="25"/>
    </row>
    <row r="49" spans="1:11" ht="71" thickBot="1" x14ac:dyDescent="0.2">
      <c r="A49" s="102"/>
      <c r="B49" s="101" t="s">
        <v>862</v>
      </c>
      <c r="C49" s="101">
        <v>2021</v>
      </c>
      <c r="D49" s="327">
        <v>0</v>
      </c>
      <c r="E49" s="367">
        <v>1173.06</v>
      </c>
      <c r="F49" s="368"/>
      <c r="G49" s="327">
        <v>0</v>
      </c>
      <c r="H49" s="101"/>
      <c r="I49" s="101" t="s">
        <v>861</v>
      </c>
      <c r="J49" s="101" t="s">
        <v>689</v>
      </c>
      <c r="K49" s="101"/>
    </row>
    <row r="50" spans="1:11" ht="99" thickBot="1" x14ac:dyDescent="0.2">
      <c r="A50" s="102"/>
      <c r="B50" s="101" t="s">
        <v>951</v>
      </c>
      <c r="C50" s="101" t="s">
        <v>56</v>
      </c>
      <c r="D50" s="327">
        <v>0</v>
      </c>
      <c r="E50" s="367">
        <v>1173.06</v>
      </c>
      <c r="F50" s="368"/>
      <c r="G50" s="327">
        <v>0</v>
      </c>
      <c r="H50" s="101"/>
      <c r="I50" s="101" t="s">
        <v>33</v>
      </c>
      <c r="J50" s="101" t="s">
        <v>954</v>
      </c>
      <c r="K50" s="101"/>
    </row>
    <row r="51" spans="1:11" ht="113" thickBot="1" x14ac:dyDescent="0.2">
      <c r="A51" s="102"/>
      <c r="B51" s="101" t="s">
        <v>952</v>
      </c>
      <c r="C51" s="101" t="s">
        <v>56</v>
      </c>
      <c r="D51" s="327">
        <v>0</v>
      </c>
      <c r="E51" s="367">
        <v>1173.06</v>
      </c>
      <c r="F51" s="368"/>
      <c r="G51" s="327">
        <v>0</v>
      </c>
      <c r="H51" s="101"/>
      <c r="I51" s="101" t="s">
        <v>62</v>
      </c>
      <c r="J51" s="101" t="s">
        <v>953</v>
      </c>
      <c r="K51" s="101"/>
    </row>
    <row r="52" spans="1:11" ht="85" thickBot="1" x14ac:dyDescent="0.2">
      <c r="A52" s="102"/>
      <c r="B52" s="101" t="s">
        <v>955</v>
      </c>
      <c r="C52" s="101" t="s">
        <v>56</v>
      </c>
      <c r="D52" s="327">
        <v>0</v>
      </c>
      <c r="E52" s="367">
        <v>1173.06</v>
      </c>
      <c r="F52" s="368"/>
      <c r="G52" s="327">
        <v>0</v>
      </c>
      <c r="H52" s="101"/>
      <c r="I52" s="101" t="s">
        <v>959</v>
      </c>
      <c r="J52" s="101" t="s">
        <v>956</v>
      </c>
      <c r="K52" s="101"/>
    </row>
    <row r="53" spans="1:11" ht="85" thickBot="1" x14ac:dyDescent="0.2">
      <c r="A53" s="102"/>
      <c r="B53" s="101" t="s">
        <v>958</v>
      </c>
      <c r="C53" s="101" t="s">
        <v>56</v>
      </c>
      <c r="D53" s="327">
        <v>0</v>
      </c>
      <c r="E53" s="367">
        <v>1173.06</v>
      </c>
      <c r="F53" s="368"/>
      <c r="G53" s="327">
        <v>0</v>
      </c>
      <c r="H53" s="101"/>
      <c r="I53" s="101" t="s">
        <v>960</v>
      </c>
      <c r="J53" s="101" t="s">
        <v>957</v>
      </c>
      <c r="K53" s="101"/>
    </row>
    <row r="54" spans="1:11" ht="71" thickBot="1" x14ac:dyDescent="0.2">
      <c r="A54" s="102"/>
      <c r="B54" s="101" t="s">
        <v>688</v>
      </c>
      <c r="C54" s="101" t="s">
        <v>56</v>
      </c>
      <c r="D54" s="327">
        <v>0</v>
      </c>
      <c r="E54" s="367">
        <v>1173.06</v>
      </c>
      <c r="F54" s="368"/>
      <c r="G54" s="327">
        <v>1173.06</v>
      </c>
      <c r="H54" s="101"/>
      <c r="I54" s="101" t="s">
        <v>150</v>
      </c>
      <c r="J54" s="101" t="s">
        <v>743</v>
      </c>
      <c r="K54" s="101"/>
    </row>
    <row r="55" spans="1:11" ht="98.5" customHeight="1" thickBot="1" x14ac:dyDescent="0.2">
      <c r="A55" s="102"/>
      <c r="B55" s="101" t="s">
        <v>961</v>
      </c>
      <c r="C55" s="101" t="s">
        <v>183</v>
      </c>
      <c r="D55" s="327">
        <v>0</v>
      </c>
      <c r="E55" s="367">
        <v>1759.59</v>
      </c>
      <c r="F55" s="368"/>
      <c r="G55" s="327">
        <v>0</v>
      </c>
      <c r="H55" s="101"/>
      <c r="I55" s="101" t="s">
        <v>33</v>
      </c>
      <c r="J55" s="101" t="s">
        <v>687</v>
      </c>
      <c r="K55" s="101"/>
    </row>
    <row r="56" spans="1:11" ht="117.75" customHeight="1" thickBot="1" x14ac:dyDescent="0.2">
      <c r="A56" s="102"/>
      <c r="B56" s="101" t="s">
        <v>962</v>
      </c>
      <c r="C56" s="101" t="s">
        <v>183</v>
      </c>
      <c r="D56" s="327">
        <v>0</v>
      </c>
      <c r="E56" s="367">
        <v>1759.59</v>
      </c>
      <c r="F56" s="368"/>
      <c r="G56" s="327">
        <v>0</v>
      </c>
      <c r="H56" s="101"/>
      <c r="I56" s="101" t="s">
        <v>62</v>
      </c>
      <c r="J56" s="101" t="s">
        <v>687</v>
      </c>
      <c r="K56" s="101"/>
    </row>
    <row r="57" spans="1:11" ht="29" thickBot="1" x14ac:dyDescent="0.2">
      <c r="A57" s="126"/>
      <c r="B57" s="127" t="s">
        <v>742</v>
      </c>
      <c r="C57" s="128"/>
      <c r="D57" s="341"/>
      <c r="E57" s="341"/>
      <c r="F57" s="341"/>
      <c r="G57" s="341"/>
      <c r="H57" s="111"/>
      <c r="I57" s="111"/>
      <c r="J57" s="111"/>
      <c r="K57" s="129"/>
    </row>
    <row r="58" spans="1:11" s="112" customFormat="1" ht="53.25" customHeight="1" thickBot="1" x14ac:dyDescent="0.2">
      <c r="A58" s="102"/>
      <c r="B58" s="101" t="s">
        <v>863</v>
      </c>
      <c r="C58" s="101">
        <v>2022</v>
      </c>
      <c r="D58" s="327">
        <v>0</v>
      </c>
      <c r="E58" s="367">
        <v>4800</v>
      </c>
      <c r="F58" s="368"/>
      <c r="G58" s="327">
        <v>0</v>
      </c>
      <c r="H58" s="101"/>
      <c r="I58" s="101" t="s">
        <v>820</v>
      </c>
      <c r="J58" s="101" t="s">
        <v>686</v>
      </c>
      <c r="K58" s="101"/>
    </row>
    <row r="59" spans="1:11" s="112" customFormat="1" ht="57" thickBot="1" x14ac:dyDescent="0.2">
      <c r="A59" s="102"/>
      <c r="B59" s="101" t="s">
        <v>963</v>
      </c>
      <c r="C59" s="101">
        <v>2021</v>
      </c>
      <c r="D59" s="327">
        <v>0</v>
      </c>
      <c r="E59" s="367">
        <v>6680</v>
      </c>
      <c r="F59" s="368"/>
      <c r="G59" s="327">
        <v>0</v>
      </c>
      <c r="H59" s="101"/>
      <c r="I59" s="101" t="s">
        <v>726</v>
      </c>
      <c r="J59" s="101" t="s">
        <v>964</v>
      </c>
      <c r="K59" s="101"/>
    </row>
    <row r="60" spans="1:11" ht="250" customHeight="1" thickBot="1" x14ac:dyDescent="0.2">
      <c r="A60" s="102"/>
      <c r="B60" s="101" t="s">
        <v>968</v>
      </c>
      <c r="C60" s="101" t="s">
        <v>821</v>
      </c>
      <c r="D60" s="327">
        <v>0</v>
      </c>
      <c r="E60" s="367">
        <f>139000/2</f>
        <v>69500</v>
      </c>
      <c r="F60" s="368"/>
      <c r="G60" s="327">
        <f>100000/2</f>
        <v>50000</v>
      </c>
      <c r="H60" s="101"/>
      <c r="I60" s="101" t="s">
        <v>33</v>
      </c>
      <c r="J60" s="101" t="s">
        <v>965</v>
      </c>
      <c r="K60" s="101"/>
    </row>
    <row r="61" spans="1:11" ht="250" customHeight="1" thickBot="1" x14ac:dyDescent="0.2">
      <c r="A61" s="102"/>
      <c r="B61" s="101" t="s">
        <v>966</v>
      </c>
      <c r="C61" s="101" t="s">
        <v>821</v>
      </c>
      <c r="D61" s="327">
        <v>0</v>
      </c>
      <c r="E61" s="367">
        <f>139000/2</f>
        <v>69500</v>
      </c>
      <c r="F61" s="368"/>
      <c r="G61" s="327">
        <f>100000/2</f>
        <v>50000</v>
      </c>
      <c r="H61" s="101"/>
      <c r="I61" s="101" t="s">
        <v>557</v>
      </c>
      <c r="J61" s="101" t="s">
        <v>967</v>
      </c>
      <c r="K61" s="101"/>
    </row>
    <row r="62" spans="1:11" s="112" customFormat="1" ht="85" thickBot="1" x14ac:dyDescent="0.2">
      <c r="A62" s="102"/>
      <c r="B62" s="101" t="s">
        <v>969</v>
      </c>
      <c r="C62" s="101" t="s">
        <v>56</v>
      </c>
      <c r="D62" s="327">
        <v>0</v>
      </c>
      <c r="E62" s="367">
        <v>0</v>
      </c>
      <c r="F62" s="368"/>
      <c r="G62" s="327">
        <v>1173.0600000000002</v>
      </c>
      <c r="H62" s="101"/>
      <c r="I62" s="101" t="s">
        <v>33</v>
      </c>
      <c r="J62" s="101" t="s">
        <v>741</v>
      </c>
      <c r="K62" s="101"/>
    </row>
    <row r="63" spans="1:11" s="112" customFormat="1" ht="85" thickBot="1" x14ac:dyDescent="0.2">
      <c r="A63" s="102"/>
      <c r="B63" s="101" t="s">
        <v>970</v>
      </c>
      <c r="C63" s="101" t="s">
        <v>56</v>
      </c>
      <c r="D63" s="327">
        <v>0</v>
      </c>
      <c r="E63" s="367">
        <v>0</v>
      </c>
      <c r="F63" s="368"/>
      <c r="G63" s="327">
        <v>1173.0600000000002</v>
      </c>
      <c r="H63" s="101"/>
      <c r="I63" s="101" t="s">
        <v>557</v>
      </c>
      <c r="J63" s="101" t="s">
        <v>741</v>
      </c>
      <c r="K63" s="101"/>
    </row>
    <row r="64" spans="1:11" ht="29" thickBot="1" x14ac:dyDescent="0.2">
      <c r="A64" s="126"/>
      <c r="B64" s="142" t="s">
        <v>685</v>
      </c>
      <c r="C64" s="128"/>
      <c r="D64" s="111"/>
      <c r="E64" s="111"/>
      <c r="F64" s="111"/>
      <c r="G64" s="111"/>
      <c r="H64" s="111"/>
      <c r="I64" s="111"/>
      <c r="J64" s="111"/>
      <c r="K64" s="129"/>
    </row>
    <row r="65" spans="1:11" ht="279.75" customHeight="1" thickBot="1" x14ac:dyDescent="0.2">
      <c r="A65" s="62"/>
      <c r="B65" s="252" t="s">
        <v>1091</v>
      </c>
      <c r="C65" s="252">
        <v>2022</v>
      </c>
      <c r="D65" s="327">
        <v>0</v>
      </c>
      <c r="E65" s="367">
        <v>1173.06</v>
      </c>
      <c r="F65" s="368"/>
      <c r="G65" s="327">
        <v>0</v>
      </c>
      <c r="H65" s="252"/>
      <c r="I65" s="252" t="s">
        <v>33</v>
      </c>
      <c r="J65" s="252" t="s">
        <v>971</v>
      </c>
      <c r="K65" s="252"/>
    </row>
    <row r="66" spans="1:11" ht="279.75" customHeight="1" thickBot="1" x14ac:dyDescent="0.2">
      <c r="A66" s="62"/>
      <c r="B66" s="101" t="s">
        <v>1145</v>
      </c>
      <c r="C66" s="101">
        <v>2022</v>
      </c>
      <c r="D66" s="327">
        <v>0</v>
      </c>
      <c r="E66" s="367">
        <v>1173.06</v>
      </c>
      <c r="F66" s="368"/>
      <c r="G66" s="327">
        <v>0</v>
      </c>
      <c r="H66" s="101"/>
      <c r="I66" s="101" t="s">
        <v>62</v>
      </c>
      <c r="J66" s="101" t="s">
        <v>971</v>
      </c>
      <c r="K66" s="101"/>
    </row>
    <row r="67" spans="1:11" ht="241" customHeight="1" thickBot="1" x14ac:dyDescent="0.2">
      <c r="A67" s="62"/>
      <c r="B67" s="101" t="s">
        <v>1092</v>
      </c>
      <c r="C67" s="101">
        <v>2022</v>
      </c>
      <c r="D67" s="327">
        <v>0</v>
      </c>
      <c r="E67" s="367">
        <f>4800/2</f>
        <v>2400</v>
      </c>
      <c r="F67" s="368"/>
      <c r="G67" s="327">
        <v>0</v>
      </c>
      <c r="H67" s="101"/>
      <c r="I67" s="101" t="s">
        <v>62</v>
      </c>
      <c r="J67" s="101" t="s">
        <v>1093</v>
      </c>
      <c r="K67" s="101"/>
    </row>
    <row r="68" spans="1:11" ht="141" thickBot="1" x14ac:dyDescent="0.2">
      <c r="A68" s="62"/>
      <c r="B68" s="101" t="s">
        <v>973</v>
      </c>
      <c r="C68" s="101">
        <v>2021</v>
      </c>
      <c r="D68" s="327">
        <v>0</v>
      </c>
      <c r="E68" s="367">
        <f>4800/2</f>
        <v>2400</v>
      </c>
      <c r="F68" s="368"/>
      <c r="G68" s="327">
        <v>0</v>
      </c>
      <c r="H68" s="101"/>
      <c r="I68" s="101" t="s">
        <v>33</v>
      </c>
      <c r="J68" s="101" t="s">
        <v>740</v>
      </c>
      <c r="K68" s="101"/>
    </row>
    <row r="69" spans="1:11" ht="141" thickBot="1" x14ac:dyDescent="0.2">
      <c r="A69" s="62"/>
      <c r="B69" s="101" t="s">
        <v>972</v>
      </c>
      <c r="C69" s="101">
        <v>2021</v>
      </c>
      <c r="D69" s="327">
        <v>0</v>
      </c>
      <c r="E69" s="397">
        <v>0</v>
      </c>
      <c r="F69" s="398"/>
      <c r="G69" s="327">
        <v>0</v>
      </c>
      <c r="H69" s="101"/>
      <c r="I69" s="101" t="s">
        <v>62</v>
      </c>
      <c r="J69" s="101" t="s">
        <v>740</v>
      </c>
      <c r="K69" s="101"/>
    </row>
    <row r="70" spans="1:11" ht="158.25" customHeight="1" thickBot="1" x14ac:dyDescent="0.2">
      <c r="A70" s="62"/>
      <c r="B70" s="101" t="s">
        <v>974</v>
      </c>
      <c r="C70" s="101">
        <v>2023</v>
      </c>
      <c r="D70" s="327">
        <v>0</v>
      </c>
      <c r="E70" s="397">
        <v>0</v>
      </c>
      <c r="F70" s="398"/>
      <c r="G70" s="327">
        <v>0</v>
      </c>
      <c r="H70" s="101"/>
      <c r="I70" s="101" t="s">
        <v>33</v>
      </c>
      <c r="J70" s="101" t="s">
        <v>739</v>
      </c>
      <c r="K70" s="101"/>
    </row>
    <row r="71" spans="1:11" ht="169" thickBot="1" x14ac:dyDescent="0.2">
      <c r="A71" s="102"/>
      <c r="B71" s="101" t="s">
        <v>975</v>
      </c>
      <c r="C71" s="101" t="s">
        <v>56</v>
      </c>
      <c r="D71" s="327">
        <v>0</v>
      </c>
      <c r="E71" s="367">
        <f>10000/2</f>
        <v>5000</v>
      </c>
      <c r="F71" s="368"/>
      <c r="G71" s="327">
        <v>0</v>
      </c>
      <c r="H71" s="101"/>
      <c r="I71" s="101" t="s">
        <v>33</v>
      </c>
      <c r="J71" s="101" t="s">
        <v>738</v>
      </c>
      <c r="K71" s="101"/>
    </row>
    <row r="72" spans="1:11" s="112" customFormat="1" ht="169" thickBot="1" x14ac:dyDescent="0.2">
      <c r="A72" s="102"/>
      <c r="B72" s="101" t="s">
        <v>976</v>
      </c>
      <c r="C72" s="101" t="s">
        <v>56</v>
      </c>
      <c r="D72" s="327">
        <v>0</v>
      </c>
      <c r="E72" s="397">
        <f>10000/2</f>
        <v>5000</v>
      </c>
      <c r="F72" s="398"/>
      <c r="G72" s="327">
        <v>0</v>
      </c>
      <c r="H72" s="101"/>
      <c r="I72" s="101" t="s">
        <v>62</v>
      </c>
      <c r="J72" s="101" t="s">
        <v>738</v>
      </c>
      <c r="K72" s="101"/>
    </row>
    <row r="73" spans="1:11" s="112" customFormat="1" ht="85" thickBot="1" x14ac:dyDescent="0.2">
      <c r="A73" s="102"/>
      <c r="B73" s="101" t="s">
        <v>977</v>
      </c>
      <c r="C73" s="101">
        <v>2021</v>
      </c>
      <c r="D73" s="327">
        <v>0</v>
      </c>
      <c r="E73" s="367">
        <f>139000/2</f>
        <v>69500</v>
      </c>
      <c r="F73" s="368"/>
      <c r="G73" s="327">
        <f>100000/2</f>
        <v>50000</v>
      </c>
      <c r="H73" s="101"/>
      <c r="I73" s="101" t="s">
        <v>33</v>
      </c>
      <c r="J73" s="101" t="s">
        <v>978</v>
      </c>
      <c r="K73" s="101"/>
    </row>
    <row r="74" spans="1:11" s="112" customFormat="1" ht="85" thickBot="1" x14ac:dyDescent="0.2">
      <c r="A74" s="102"/>
      <c r="B74" s="101" t="s">
        <v>979</v>
      </c>
      <c r="C74" s="101">
        <v>2021</v>
      </c>
      <c r="D74" s="327">
        <v>0</v>
      </c>
      <c r="E74" s="367">
        <f>139000/2</f>
        <v>69500</v>
      </c>
      <c r="F74" s="368"/>
      <c r="G74" s="327">
        <f>100000/2</f>
        <v>50000</v>
      </c>
      <c r="H74" s="101"/>
      <c r="I74" s="101" t="s">
        <v>62</v>
      </c>
      <c r="J74" s="101" t="s">
        <v>980</v>
      </c>
      <c r="K74" s="101"/>
    </row>
    <row r="75" spans="1:11" ht="141" thickBot="1" x14ac:dyDescent="0.2">
      <c r="A75" s="102"/>
      <c r="B75" s="101" t="s">
        <v>1095</v>
      </c>
      <c r="C75" s="101">
        <v>2021</v>
      </c>
      <c r="D75" s="326">
        <v>0</v>
      </c>
      <c r="E75" s="399">
        <v>25000</v>
      </c>
      <c r="F75" s="400"/>
      <c r="G75" s="326">
        <v>0</v>
      </c>
      <c r="H75" s="101"/>
      <c r="I75" s="101" t="s">
        <v>33</v>
      </c>
      <c r="J75" s="101" t="s">
        <v>737</v>
      </c>
      <c r="K75" s="101"/>
    </row>
    <row r="76" spans="1:11" ht="183.75" customHeight="1" thickBot="1" x14ac:dyDescent="0.2">
      <c r="A76" s="102"/>
      <c r="B76" s="101" t="s">
        <v>981</v>
      </c>
      <c r="C76" s="101" t="s">
        <v>56</v>
      </c>
      <c r="D76" s="327">
        <v>0</v>
      </c>
      <c r="E76" s="367">
        <v>0</v>
      </c>
      <c r="F76" s="368"/>
      <c r="G76" s="327">
        <v>0</v>
      </c>
      <c r="H76" s="101"/>
      <c r="I76" s="101" t="s">
        <v>822</v>
      </c>
      <c r="J76" s="101" t="s">
        <v>841</v>
      </c>
      <c r="K76" s="101"/>
    </row>
    <row r="77" spans="1:11" s="112" customFormat="1" ht="130" customHeight="1" thickBot="1" x14ac:dyDescent="0.2">
      <c r="A77" s="102"/>
      <c r="B77" s="101" t="s">
        <v>982</v>
      </c>
      <c r="C77" s="101">
        <v>2021</v>
      </c>
      <c r="D77" s="327">
        <v>2600</v>
      </c>
      <c r="E77" s="367">
        <v>2600</v>
      </c>
      <c r="F77" s="368"/>
      <c r="G77" s="327">
        <v>2600</v>
      </c>
      <c r="H77" s="101"/>
      <c r="I77" s="101" t="s">
        <v>684</v>
      </c>
      <c r="J77" s="101" t="s">
        <v>736</v>
      </c>
      <c r="K77" s="101"/>
    </row>
    <row r="78" spans="1:11" ht="162.75" customHeight="1" thickBot="1" x14ac:dyDescent="0.2">
      <c r="A78" s="102"/>
      <c r="B78" s="101" t="s">
        <v>1094</v>
      </c>
      <c r="C78" s="101">
        <v>2023</v>
      </c>
      <c r="D78" s="327">
        <v>0</v>
      </c>
      <c r="E78" s="397">
        <v>25000</v>
      </c>
      <c r="F78" s="398"/>
      <c r="G78" s="327">
        <v>25000</v>
      </c>
      <c r="H78" s="101"/>
      <c r="I78" s="101" t="s">
        <v>683</v>
      </c>
      <c r="J78" s="101" t="s">
        <v>735</v>
      </c>
      <c r="K78" s="101"/>
    </row>
    <row r="79" spans="1:11" ht="85" thickBot="1" x14ac:dyDescent="0.2">
      <c r="A79" s="102"/>
      <c r="B79" s="101" t="s">
        <v>984</v>
      </c>
      <c r="C79" s="101">
        <v>2022</v>
      </c>
      <c r="D79" s="327">
        <v>0</v>
      </c>
      <c r="E79" s="367">
        <v>1173.06</v>
      </c>
      <c r="F79" s="368"/>
      <c r="G79" s="327">
        <v>0</v>
      </c>
      <c r="H79" s="101"/>
      <c r="I79" s="101" t="s">
        <v>62</v>
      </c>
      <c r="J79" s="101" t="s">
        <v>528</v>
      </c>
      <c r="K79" s="101"/>
    </row>
    <row r="80" spans="1:11" ht="15" thickBot="1" x14ac:dyDescent="0.2">
      <c r="A80" s="126"/>
      <c r="B80" s="127" t="s">
        <v>682</v>
      </c>
      <c r="C80" s="128"/>
      <c r="D80" s="111"/>
      <c r="E80" s="111"/>
      <c r="F80" s="111"/>
      <c r="G80" s="111"/>
      <c r="H80" s="111"/>
      <c r="I80" s="111"/>
      <c r="J80" s="111"/>
      <c r="K80" s="129"/>
    </row>
    <row r="81" spans="1:11" ht="55.5" customHeight="1" thickBot="1" x14ac:dyDescent="0.2">
      <c r="A81" s="102"/>
      <c r="B81" s="101" t="s">
        <v>864</v>
      </c>
      <c r="C81" s="101">
        <v>2021</v>
      </c>
      <c r="D81" s="327">
        <v>0</v>
      </c>
      <c r="E81" s="367">
        <v>8600</v>
      </c>
      <c r="F81" s="368"/>
      <c r="G81" s="327">
        <v>1860</v>
      </c>
      <c r="H81" s="101"/>
      <c r="I81" s="101" t="s">
        <v>681</v>
      </c>
      <c r="J81" s="101" t="s">
        <v>1163</v>
      </c>
      <c r="K81" s="101"/>
    </row>
    <row r="82" spans="1:11" ht="15" thickBot="1" x14ac:dyDescent="0.2">
      <c r="A82" s="102"/>
      <c r="B82" s="115" t="s">
        <v>540</v>
      </c>
      <c r="C82" s="101"/>
      <c r="D82" s="327">
        <f>SUM(D18:D22,D24:D38,D40:D46,D48:D56,D58:D63,D65:D79,D81)</f>
        <v>41280.990000000005</v>
      </c>
      <c r="E82" s="367">
        <f>SUM(E18:E22,E24:E38,E40:E46,E48:E56,E58:E63,E65:E79,E81)</f>
        <v>405256.39999999997</v>
      </c>
      <c r="F82" s="368"/>
      <c r="G82" s="327">
        <f>SUM(G18:G22,G24:G38,G40:G46,G48:G56,G58:G63,G65:G79,G81)</f>
        <v>249795.86</v>
      </c>
      <c r="H82" s="101"/>
      <c r="I82" s="101"/>
      <c r="J82" s="101"/>
      <c r="K82" s="101"/>
    </row>
    <row r="83" spans="1:11" ht="15" thickBot="1" x14ac:dyDescent="0.2">
      <c r="A83" s="102"/>
      <c r="B83" s="116" t="s">
        <v>13</v>
      </c>
      <c r="C83" s="101"/>
      <c r="D83" s="327">
        <v>0</v>
      </c>
      <c r="E83" s="367">
        <v>0</v>
      </c>
      <c r="F83" s="368"/>
      <c r="G83" s="327">
        <v>0</v>
      </c>
      <c r="H83" s="101"/>
      <c r="I83" s="101"/>
      <c r="J83" s="101"/>
      <c r="K83" s="101"/>
    </row>
    <row r="84" spans="1:11" ht="15" thickBot="1" x14ac:dyDescent="0.2">
      <c r="A84" s="62"/>
      <c r="B84" s="117" t="s">
        <v>14</v>
      </c>
      <c r="C84" s="25"/>
      <c r="D84" s="327">
        <v>41280.990000000005</v>
      </c>
      <c r="E84" s="367">
        <v>405256.39999999997</v>
      </c>
      <c r="F84" s="368"/>
      <c r="G84" s="327">
        <v>249795.86</v>
      </c>
      <c r="H84" s="25"/>
      <c r="I84" s="25"/>
      <c r="J84" s="25"/>
      <c r="K84" s="25"/>
    </row>
  </sheetData>
  <mergeCells count="110">
    <mergeCell ref="E82:F82"/>
    <mergeCell ref="E83:F83"/>
    <mergeCell ref="E84:F84"/>
    <mergeCell ref="C2:E2"/>
    <mergeCell ref="F2:G2"/>
    <mergeCell ref="I2:K2"/>
    <mergeCell ref="C3:E3"/>
    <mergeCell ref="F3:G3"/>
    <mergeCell ref="I3:K3"/>
    <mergeCell ref="E76:F76"/>
    <mergeCell ref="E77:F77"/>
    <mergeCell ref="E79:F79"/>
    <mergeCell ref="E81:F81"/>
    <mergeCell ref="E62:F62"/>
    <mergeCell ref="E66:F66"/>
    <mergeCell ref="E68:F68"/>
    <mergeCell ref="E71:F71"/>
    <mergeCell ref="E73:F73"/>
    <mergeCell ref="E75:F75"/>
    <mergeCell ref="E69:F69"/>
    <mergeCell ref="E65:F65"/>
    <mergeCell ref="E70:F70"/>
    <mergeCell ref="E72:F72"/>
    <mergeCell ref="E78:F78"/>
    <mergeCell ref="E54:F54"/>
    <mergeCell ref="E56:F56"/>
    <mergeCell ref="E58:F58"/>
    <mergeCell ref="E59:F59"/>
    <mergeCell ref="E60:F60"/>
    <mergeCell ref="E46:F46"/>
    <mergeCell ref="E48:F48"/>
    <mergeCell ref="E49:F49"/>
    <mergeCell ref="E50:F50"/>
    <mergeCell ref="E52:F52"/>
    <mergeCell ref="E51:F51"/>
    <mergeCell ref="E53:F53"/>
    <mergeCell ref="E55:F55"/>
    <mergeCell ref="E33:F33"/>
    <mergeCell ref="E35:F35"/>
    <mergeCell ref="E38:F38"/>
    <mergeCell ref="E40:F40"/>
    <mergeCell ref="E42:F42"/>
    <mergeCell ref="E44:F44"/>
    <mergeCell ref="E36:F36"/>
    <mergeCell ref="E43:F43"/>
    <mergeCell ref="E45:F45"/>
    <mergeCell ref="E34:F34"/>
    <mergeCell ref="E37:F37"/>
    <mergeCell ref="E41:F41"/>
    <mergeCell ref="E28:F28"/>
    <mergeCell ref="E29:F29"/>
    <mergeCell ref="E30:F30"/>
    <mergeCell ref="E32:F32"/>
    <mergeCell ref="K15:K16"/>
    <mergeCell ref="E16:F16"/>
    <mergeCell ref="E19:F19"/>
    <mergeCell ref="E21:F21"/>
    <mergeCell ref="E22:F22"/>
    <mergeCell ref="E24:F24"/>
    <mergeCell ref="E18:F18"/>
    <mergeCell ref="E20:F20"/>
    <mergeCell ref="E25:F25"/>
    <mergeCell ref="E27:F27"/>
    <mergeCell ref="E31:F31"/>
    <mergeCell ref="I14:K14"/>
    <mergeCell ref="A15:A16"/>
    <mergeCell ref="B15:B16"/>
    <mergeCell ref="C15:C16"/>
    <mergeCell ref="D15:G15"/>
    <mergeCell ref="H15:H16"/>
    <mergeCell ref="I15:I16"/>
    <mergeCell ref="J15:J16"/>
    <mergeCell ref="E26:F26"/>
    <mergeCell ref="I4:K4"/>
    <mergeCell ref="C7:E7"/>
    <mergeCell ref="F7:G7"/>
    <mergeCell ref="I7:K7"/>
    <mergeCell ref="C8:E8"/>
    <mergeCell ref="F8:G8"/>
    <mergeCell ref="I8:K8"/>
    <mergeCell ref="C5:E5"/>
    <mergeCell ref="F5:G5"/>
    <mergeCell ref="I5:K5"/>
    <mergeCell ref="C6:E6"/>
    <mergeCell ref="F6:G6"/>
    <mergeCell ref="I6:K6"/>
    <mergeCell ref="E61:F61"/>
    <mergeCell ref="E63:F63"/>
    <mergeCell ref="E67:F67"/>
    <mergeCell ref="E74:F74"/>
    <mergeCell ref="C1:E1"/>
    <mergeCell ref="F1:G1"/>
    <mergeCell ref="B11:K11"/>
    <mergeCell ref="C12:E12"/>
    <mergeCell ref="F12:G12"/>
    <mergeCell ref="I12:K12"/>
    <mergeCell ref="C13:E13"/>
    <mergeCell ref="F13:G13"/>
    <mergeCell ref="I13:K13"/>
    <mergeCell ref="C9:E9"/>
    <mergeCell ref="F9:G9"/>
    <mergeCell ref="I9:K9"/>
    <mergeCell ref="C10:E10"/>
    <mergeCell ref="F10:G10"/>
    <mergeCell ref="I10:K10"/>
    <mergeCell ref="C14:E14"/>
    <mergeCell ref="F14:G14"/>
    <mergeCell ref="I1:K1"/>
    <mergeCell ref="C4:E4"/>
    <mergeCell ref="F4:G4"/>
  </mergeCells>
  <pageMargins left="0.7" right="0.7" top="0.75" bottom="0.75" header="0.3" footer="0.3"/>
  <pageSetup scale="74" orientation="portrait" horizontalDpi="300" verticalDpi="300" r:id="rId1"/>
  <rowBreaks count="1" manualBreakCount="1">
    <brk id="56" max="16383" man="1"/>
  </rowBreaks>
  <ignoredErrors>
    <ignoredError sqref="D16:G16 C5:H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0"/>
  <sheetViews>
    <sheetView zoomScale="90" zoomScaleNormal="90" workbookViewId="0">
      <pane ySplit="1" topLeftCell="A2" activePane="bottomLeft" state="frozen"/>
      <selection pane="bottomLeft" activeCell="C28" sqref="C28:G30"/>
    </sheetView>
  </sheetViews>
  <sheetFormatPr baseColWidth="10" defaultColWidth="9.1640625" defaultRowHeight="15" x14ac:dyDescent="0.2"/>
  <cols>
    <col min="1" max="1" width="9.1640625" style="216"/>
    <col min="2" max="2" width="37.5" style="78" customWidth="1"/>
    <col min="3" max="3" width="8.6640625" style="236" customWidth="1"/>
    <col min="4" max="4" width="8.6640625" style="78" customWidth="1"/>
    <col min="5" max="6" width="4.6640625" style="78" customWidth="1"/>
    <col min="7" max="7" width="8.6640625" style="78" customWidth="1"/>
    <col min="8" max="8" width="9.6640625" style="78" customWidth="1"/>
    <col min="9" max="9" width="9.1640625" style="237"/>
    <col min="10" max="11" width="9.1640625" style="78"/>
  </cols>
  <sheetData>
    <row r="1" spans="1:11" ht="57" thickBot="1" x14ac:dyDescent="0.25">
      <c r="A1" s="61" t="s">
        <v>1113</v>
      </c>
      <c r="B1" s="94" t="s">
        <v>0</v>
      </c>
      <c r="C1" s="441" t="s">
        <v>1151</v>
      </c>
      <c r="D1" s="442"/>
      <c r="E1" s="443"/>
      <c r="F1" s="441" t="s">
        <v>1155</v>
      </c>
      <c r="G1" s="443"/>
      <c r="H1" s="94" t="s">
        <v>1154</v>
      </c>
      <c r="I1" s="441" t="s">
        <v>1</v>
      </c>
      <c r="J1" s="442"/>
      <c r="K1" s="443"/>
    </row>
    <row r="2" spans="1:11" x14ac:dyDescent="0.2">
      <c r="A2" s="84"/>
      <c r="B2" s="509" t="s">
        <v>1057</v>
      </c>
      <c r="C2" s="510"/>
      <c r="D2" s="510"/>
      <c r="E2" s="510"/>
      <c r="F2" s="510"/>
      <c r="G2" s="510"/>
      <c r="H2" s="510"/>
      <c r="I2" s="510"/>
      <c r="J2" s="510"/>
      <c r="K2" s="511"/>
    </row>
    <row r="3" spans="1:11" ht="42" x14ac:dyDescent="0.2">
      <c r="A3" s="233"/>
      <c r="B3" s="85" t="s">
        <v>1058</v>
      </c>
      <c r="C3" s="465">
        <v>0.55000000000000004</v>
      </c>
      <c r="D3" s="515"/>
      <c r="E3" s="466"/>
      <c r="F3" s="465">
        <v>0.57999999999999996</v>
      </c>
      <c r="G3" s="466"/>
      <c r="H3" s="365">
        <v>0.61</v>
      </c>
      <c r="I3" s="516"/>
      <c r="J3" s="516"/>
      <c r="K3" s="517"/>
    </row>
    <row r="4" spans="1:11" ht="42" x14ac:dyDescent="0.2">
      <c r="A4" s="233"/>
      <c r="B4" s="85" t="s">
        <v>1059</v>
      </c>
      <c r="C4" s="465">
        <v>0.6</v>
      </c>
      <c r="D4" s="515"/>
      <c r="E4" s="466"/>
      <c r="F4" s="465">
        <v>0.62</v>
      </c>
      <c r="G4" s="466"/>
      <c r="H4" s="365">
        <v>0.64</v>
      </c>
      <c r="I4" s="516"/>
      <c r="J4" s="516"/>
      <c r="K4" s="517"/>
    </row>
    <row r="5" spans="1:11" ht="28" x14ac:dyDescent="0.2">
      <c r="A5" s="233"/>
      <c r="B5" s="85" t="s">
        <v>1060</v>
      </c>
      <c r="C5" s="465">
        <v>0.24</v>
      </c>
      <c r="D5" s="515"/>
      <c r="E5" s="466"/>
      <c r="F5" s="465">
        <v>0.36</v>
      </c>
      <c r="G5" s="466"/>
      <c r="H5" s="365">
        <v>0.39</v>
      </c>
      <c r="I5" s="516"/>
      <c r="J5" s="516"/>
      <c r="K5" s="517"/>
    </row>
    <row r="6" spans="1:11" ht="33.75" customHeight="1" thickBot="1" x14ac:dyDescent="0.25">
      <c r="A6" s="233"/>
      <c r="B6" s="234" t="s">
        <v>1061</v>
      </c>
      <c r="C6" s="512">
        <v>0.47</v>
      </c>
      <c r="D6" s="512"/>
      <c r="E6" s="512"/>
      <c r="F6" s="465">
        <v>0.63</v>
      </c>
      <c r="G6" s="466"/>
      <c r="H6" s="365">
        <v>0.65</v>
      </c>
      <c r="I6" s="513"/>
      <c r="J6" s="513"/>
      <c r="K6" s="514"/>
    </row>
    <row r="7" spans="1:11" ht="32.25" customHeight="1" thickBot="1" x14ac:dyDescent="0.25">
      <c r="A7" s="447"/>
      <c r="B7" s="447" t="s">
        <v>6</v>
      </c>
      <c r="C7" s="447" t="s">
        <v>7</v>
      </c>
      <c r="D7" s="476" t="s">
        <v>8</v>
      </c>
      <c r="E7" s="477"/>
      <c r="F7" s="477"/>
      <c r="G7" s="478"/>
      <c r="H7" s="447" t="s">
        <v>9</v>
      </c>
      <c r="I7" s="447" t="s">
        <v>10</v>
      </c>
      <c r="J7" s="447" t="s">
        <v>11</v>
      </c>
      <c r="K7" s="447" t="s">
        <v>12</v>
      </c>
    </row>
    <row r="8" spans="1:11" ht="16" thickBot="1" x14ac:dyDescent="0.25">
      <c r="A8" s="448"/>
      <c r="B8" s="448"/>
      <c r="C8" s="448"/>
      <c r="D8" s="354" t="s">
        <v>1148</v>
      </c>
      <c r="E8" s="479" t="s">
        <v>1149</v>
      </c>
      <c r="F8" s="478"/>
      <c r="G8" s="354" t="s">
        <v>1150</v>
      </c>
      <c r="H8" s="448"/>
      <c r="I8" s="448"/>
      <c r="J8" s="448"/>
      <c r="K8" s="448"/>
    </row>
    <row r="9" spans="1:11" ht="57" thickBot="1" x14ac:dyDescent="0.25">
      <c r="A9" s="18"/>
      <c r="B9" s="17" t="s">
        <v>19</v>
      </c>
      <c r="C9" s="13"/>
      <c r="D9" s="14"/>
      <c r="E9" s="14"/>
      <c r="F9" s="14"/>
      <c r="G9" s="14"/>
      <c r="H9" s="14"/>
      <c r="I9" s="14"/>
      <c r="J9" s="14"/>
      <c r="K9" s="15"/>
    </row>
    <row r="10" spans="1:11" ht="155" thickBot="1" x14ac:dyDescent="0.25">
      <c r="A10" s="28"/>
      <c r="B10" s="29" t="s">
        <v>1064</v>
      </c>
      <c r="C10" s="83">
        <v>2021</v>
      </c>
      <c r="D10" s="255">
        <v>4692.24</v>
      </c>
      <c r="E10" s="493">
        <v>4692.24</v>
      </c>
      <c r="F10" s="494"/>
      <c r="G10" s="255">
        <v>4692.24</v>
      </c>
      <c r="H10" s="29"/>
      <c r="I10" s="83" t="s">
        <v>892</v>
      </c>
      <c r="J10" s="29" t="s">
        <v>162</v>
      </c>
      <c r="K10" s="29"/>
    </row>
    <row r="11" spans="1:11" ht="113" thickBot="1" x14ac:dyDescent="0.25">
      <c r="A11" s="28"/>
      <c r="B11" s="29" t="s">
        <v>163</v>
      </c>
      <c r="C11" s="83">
        <v>2021</v>
      </c>
      <c r="D11" s="260">
        <v>2346.1200000000003</v>
      </c>
      <c r="E11" s="501">
        <v>0</v>
      </c>
      <c r="F11" s="502"/>
      <c r="G11" s="260">
        <v>0</v>
      </c>
      <c r="H11" s="29"/>
      <c r="I11" s="83" t="s">
        <v>24</v>
      </c>
      <c r="J11" s="29" t="s">
        <v>114</v>
      </c>
      <c r="K11" s="29"/>
    </row>
    <row r="12" spans="1:11" ht="71" thickBot="1" x14ac:dyDescent="0.25">
      <c r="A12" s="8"/>
      <c r="B12" s="93" t="s">
        <v>164</v>
      </c>
      <c r="C12" s="16">
        <v>2021</v>
      </c>
      <c r="D12" s="260">
        <v>2346.12</v>
      </c>
      <c r="E12" s="501">
        <v>0</v>
      </c>
      <c r="F12" s="502"/>
      <c r="G12" s="260">
        <v>0</v>
      </c>
      <c r="H12" s="93"/>
      <c r="I12" s="16" t="s">
        <v>62</v>
      </c>
      <c r="J12" s="93" t="s">
        <v>165</v>
      </c>
      <c r="K12" s="93"/>
    </row>
    <row r="13" spans="1:11" ht="57" thickBot="1" x14ac:dyDescent="0.25">
      <c r="A13" s="8"/>
      <c r="B13" s="93" t="s">
        <v>113</v>
      </c>
      <c r="C13" s="16">
        <v>2022</v>
      </c>
      <c r="D13" s="260">
        <v>2346.12</v>
      </c>
      <c r="E13" s="501">
        <v>2346.12</v>
      </c>
      <c r="F13" s="502"/>
      <c r="G13" s="260">
        <v>0</v>
      </c>
      <c r="H13" s="93"/>
      <c r="I13" s="16" t="s">
        <v>24</v>
      </c>
      <c r="J13" s="93" t="s">
        <v>112</v>
      </c>
      <c r="K13" s="93"/>
    </row>
    <row r="14" spans="1:11" ht="71" thickBot="1" x14ac:dyDescent="0.25">
      <c r="A14" s="8"/>
      <c r="B14" s="93" t="s">
        <v>111</v>
      </c>
      <c r="C14" s="16">
        <v>2022</v>
      </c>
      <c r="D14" s="260">
        <v>2346.12</v>
      </c>
      <c r="E14" s="501">
        <v>2346.12</v>
      </c>
      <c r="F14" s="502"/>
      <c r="G14" s="260">
        <v>0</v>
      </c>
      <c r="H14" s="93"/>
      <c r="I14" s="16" t="s">
        <v>64</v>
      </c>
      <c r="J14" s="93" t="s">
        <v>110</v>
      </c>
      <c r="K14" s="93"/>
    </row>
    <row r="15" spans="1:11" ht="127" thickBot="1" x14ac:dyDescent="0.25">
      <c r="A15" s="8"/>
      <c r="B15" s="93" t="s">
        <v>109</v>
      </c>
      <c r="C15" s="16">
        <v>2022</v>
      </c>
      <c r="D15" s="260">
        <v>2346.12</v>
      </c>
      <c r="E15" s="501">
        <v>2346.12</v>
      </c>
      <c r="F15" s="502"/>
      <c r="G15" s="260">
        <v>0</v>
      </c>
      <c r="H15" s="93"/>
      <c r="I15" s="16" t="s">
        <v>104</v>
      </c>
      <c r="J15" s="93" t="s">
        <v>108</v>
      </c>
      <c r="K15" s="93"/>
    </row>
    <row r="16" spans="1:11" ht="127" thickBot="1" x14ac:dyDescent="0.25">
      <c r="A16" s="8"/>
      <c r="B16" s="26" t="s">
        <v>166</v>
      </c>
      <c r="C16" s="16" t="s">
        <v>56</v>
      </c>
      <c r="D16" s="262">
        <v>0</v>
      </c>
      <c r="E16" s="486">
        <v>0</v>
      </c>
      <c r="F16" s="487"/>
      <c r="G16" s="262">
        <v>0</v>
      </c>
      <c r="H16" s="93"/>
      <c r="I16" s="16" t="s">
        <v>20</v>
      </c>
      <c r="J16" s="93" t="s">
        <v>167</v>
      </c>
      <c r="K16" s="93"/>
    </row>
    <row r="17" spans="1:11" ht="127" thickBot="1" x14ac:dyDescent="0.25">
      <c r="A17" s="8"/>
      <c r="B17" s="93" t="s">
        <v>168</v>
      </c>
      <c r="C17" s="16">
        <v>2021</v>
      </c>
      <c r="D17" s="260">
        <v>2346.12</v>
      </c>
      <c r="E17" s="501">
        <v>0</v>
      </c>
      <c r="F17" s="502"/>
      <c r="G17" s="260">
        <v>0</v>
      </c>
      <c r="H17" s="93"/>
      <c r="I17" s="16" t="s">
        <v>24</v>
      </c>
      <c r="J17" s="93" t="s">
        <v>107</v>
      </c>
      <c r="K17" s="93"/>
    </row>
    <row r="18" spans="1:11" ht="225" thickBot="1" x14ac:dyDescent="0.25">
      <c r="A18" s="8"/>
      <c r="B18" s="253" t="s">
        <v>106</v>
      </c>
      <c r="C18" s="16">
        <v>2021</v>
      </c>
      <c r="D18" s="255">
        <v>1173.0600000000002</v>
      </c>
      <c r="E18" s="493">
        <v>0</v>
      </c>
      <c r="F18" s="494"/>
      <c r="G18" s="255">
        <v>0</v>
      </c>
      <c r="H18" s="93"/>
      <c r="I18" s="16" t="s">
        <v>30</v>
      </c>
      <c r="J18" s="26" t="s">
        <v>169</v>
      </c>
      <c r="K18" s="93"/>
    </row>
    <row r="19" spans="1:11" ht="113" thickBot="1" x14ac:dyDescent="0.25">
      <c r="A19" s="8"/>
      <c r="B19" s="93" t="s">
        <v>170</v>
      </c>
      <c r="C19" s="16" t="s">
        <v>56</v>
      </c>
      <c r="D19" s="262">
        <v>0</v>
      </c>
      <c r="E19" s="518">
        <v>0</v>
      </c>
      <c r="F19" s="519"/>
      <c r="G19" s="262">
        <v>0</v>
      </c>
      <c r="H19" s="93"/>
      <c r="I19" s="16" t="s">
        <v>21</v>
      </c>
      <c r="J19" s="29" t="s">
        <v>1065</v>
      </c>
      <c r="K19" s="93"/>
    </row>
    <row r="20" spans="1:11" ht="99" thickBot="1" x14ac:dyDescent="0.25">
      <c r="A20" s="8"/>
      <c r="B20" s="93" t="s">
        <v>171</v>
      </c>
      <c r="C20" s="16">
        <v>2021</v>
      </c>
      <c r="D20" s="255">
        <v>7500</v>
      </c>
      <c r="E20" s="493">
        <v>7500</v>
      </c>
      <c r="F20" s="494"/>
      <c r="G20" s="255">
        <v>7500</v>
      </c>
      <c r="H20" s="93"/>
      <c r="I20" s="16" t="s">
        <v>21</v>
      </c>
      <c r="J20" s="93" t="s">
        <v>172</v>
      </c>
      <c r="K20" s="93"/>
    </row>
    <row r="21" spans="1:11" ht="141" thickBot="1" x14ac:dyDescent="0.25">
      <c r="A21" s="272"/>
      <c r="B21" s="25" t="s">
        <v>1139</v>
      </c>
      <c r="C21" s="86">
        <v>2022</v>
      </c>
      <c r="D21" s="274">
        <v>19500</v>
      </c>
      <c r="E21" s="520">
        <v>18000</v>
      </c>
      <c r="F21" s="521"/>
      <c r="G21" s="274">
        <v>18000</v>
      </c>
      <c r="H21" s="273"/>
      <c r="I21" s="16" t="s">
        <v>1140</v>
      </c>
      <c r="J21" s="25" t="s">
        <v>1141</v>
      </c>
      <c r="K21" s="273"/>
    </row>
    <row r="22" spans="1:11" ht="99" thickBot="1" x14ac:dyDescent="0.25">
      <c r="A22" s="8"/>
      <c r="B22" s="93" t="s">
        <v>105</v>
      </c>
      <c r="C22" s="16">
        <v>2022</v>
      </c>
      <c r="D22" s="255">
        <v>12600</v>
      </c>
      <c r="E22" s="493">
        <v>23400</v>
      </c>
      <c r="F22" s="494"/>
      <c r="G22" s="255">
        <v>63000</v>
      </c>
      <c r="H22" s="93"/>
      <c r="I22" s="16" t="s">
        <v>30</v>
      </c>
      <c r="J22" s="93" t="s">
        <v>173</v>
      </c>
      <c r="K22" s="93"/>
    </row>
    <row r="23" spans="1:11" ht="99" thickBot="1" x14ac:dyDescent="0.25">
      <c r="A23" s="8"/>
      <c r="B23" s="93" t="s">
        <v>174</v>
      </c>
      <c r="C23" s="16" t="s">
        <v>56</v>
      </c>
      <c r="D23" s="255">
        <v>48000</v>
      </c>
      <c r="E23" s="493">
        <v>45000</v>
      </c>
      <c r="F23" s="494"/>
      <c r="G23" s="255">
        <v>65000</v>
      </c>
      <c r="H23" s="93"/>
      <c r="I23" s="16" t="s">
        <v>104</v>
      </c>
      <c r="J23" s="93" t="s">
        <v>175</v>
      </c>
      <c r="K23" s="93"/>
    </row>
    <row r="24" spans="1:11" ht="155" thickBot="1" x14ac:dyDescent="0.25">
      <c r="A24" s="8"/>
      <c r="B24" s="93" t="s">
        <v>103</v>
      </c>
      <c r="C24" s="16" t="s">
        <v>56</v>
      </c>
      <c r="D24" s="255">
        <v>125400</v>
      </c>
      <c r="E24" s="493">
        <v>125400</v>
      </c>
      <c r="F24" s="494"/>
      <c r="G24" s="255">
        <v>125400</v>
      </c>
      <c r="H24" s="93"/>
      <c r="I24" s="16" t="s">
        <v>176</v>
      </c>
      <c r="J24" s="35" t="s">
        <v>177</v>
      </c>
      <c r="K24" s="93"/>
    </row>
    <row r="25" spans="1:11" ht="85" thickBot="1" x14ac:dyDescent="0.25">
      <c r="A25" s="8"/>
      <c r="B25" s="93" t="s">
        <v>102</v>
      </c>
      <c r="C25" s="16">
        <v>2022</v>
      </c>
      <c r="D25" s="255">
        <v>25000</v>
      </c>
      <c r="E25" s="493">
        <v>0</v>
      </c>
      <c r="F25" s="494"/>
      <c r="G25" s="255">
        <v>0</v>
      </c>
      <c r="H25" s="93"/>
      <c r="I25" s="83" t="s">
        <v>893</v>
      </c>
      <c r="J25" s="93" t="s">
        <v>178</v>
      </c>
      <c r="K25" s="93"/>
    </row>
    <row r="26" spans="1:11" ht="85" thickBot="1" x14ac:dyDescent="0.25">
      <c r="A26" s="8"/>
      <c r="B26" s="93" t="s">
        <v>101</v>
      </c>
      <c r="C26" s="16">
        <v>2022</v>
      </c>
      <c r="D26" s="255">
        <v>0</v>
      </c>
      <c r="E26" s="493">
        <v>0</v>
      </c>
      <c r="F26" s="494"/>
      <c r="G26" s="255">
        <v>0</v>
      </c>
      <c r="H26" s="93"/>
      <c r="I26" s="16" t="s">
        <v>32</v>
      </c>
      <c r="J26" s="93" t="s">
        <v>100</v>
      </c>
      <c r="K26" s="93"/>
    </row>
    <row r="27" spans="1:11" ht="57" thickBot="1" x14ac:dyDescent="0.25">
      <c r="A27" s="8"/>
      <c r="B27" s="93" t="s">
        <v>99</v>
      </c>
      <c r="C27" s="16">
        <v>2022</v>
      </c>
      <c r="D27" s="255">
        <v>1173.0600000000002</v>
      </c>
      <c r="E27" s="493">
        <v>0</v>
      </c>
      <c r="F27" s="494"/>
      <c r="G27" s="255">
        <v>0</v>
      </c>
      <c r="H27" s="93"/>
      <c r="I27" s="16" t="s">
        <v>98</v>
      </c>
      <c r="J27" s="93" t="s">
        <v>97</v>
      </c>
      <c r="K27" s="93"/>
    </row>
    <row r="28" spans="1:11" ht="16" thickBot="1" x14ac:dyDescent="0.25">
      <c r="A28" s="8"/>
      <c r="B28" s="10" t="s">
        <v>817</v>
      </c>
      <c r="C28" s="93"/>
      <c r="D28" s="262">
        <f>SUM(D10:D27)</f>
        <v>259115.08</v>
      </c>
      <c r="E28" s="486">
        <f>SUM(E10:E27)</f>
        <v>231030.6</v>
      </c>
      <c r="F28" s="487"/>
      <c r="G28" s="262">
        <f>SUM(G10:G27)</f>
        <v>283592.24</v>
      </c>
      <c r="H28" s="93"/>
      <c r="I28" s="93"/>
      <c r="J28" s="93"/>
      <c r="K28" s="93"/>
    </row>
    <row r="29" spans="1:11" ht="16" thickBot="1" x14ac:dyDescent="0.25">
      <c r="A29" s="8"/>
      <c r="B29" s="11" t="s">
        <v>13</v>
      </c>
      <c r="C29" s="93"/>
      <c r="D29" s="262">
        <v>0</v>
      </c>
      <c r="E29" s="486">
        <v>0</v>
      </c>
      <c r="F29" s="487"/>
      <c r="G29" s="262">
        <v>0</v>
      </c>
      <c r="H29" s="93"/>
      <c r="I29" s="93"/>
      <c r="J29" s="93"/>
      <c r="K29" s="93"/>
    </row>
    <row r="30" spans="1:11" ht="16" thickBot="1" x14ac:dyDescent="0.25">
      <c r="A30" s="8"/>
      <c r="B30" s="11" t="s">
        <v>14</v>
      </c>
      <c r="C30" s="93"/>
      <c r="D30" s="262">
        <v>259115.08</v>
      </c>
      <c r="E30" s="486">
        <v>231030.6</v>
      </c>
      <c r="F30" s="487"/>
      <c r="G30" s="262">
        <v>283592.24</v>
      </c>
      <c r="H30" s="93"/>
      <c r="I30" s="93"/>
      <c r="J30" s="93"/>
      <c r="K30" s="93"/>
    </row>
  </sheetData>
  <mergeCells count="46">
    <mergeCell ref="E28:F28"/>
    <mergeCell ref="E29:F29"/>
    <mergeCell ref="E30:F30"/>
    <mergeCell ref="E14:F14"/>
    <mergeCell ref="E15:F15"/>
    <mergeCell ref="E17:F17"/>
    <mergeCell ref="A7:A8"/>
    <mergeCell ref="B7:B8"/>
    <mergeCell ref="C7:C8"/>
    <mergeCell ref="E16:F16"/>
    <mergeCell ref="E27:F27"/>
    <mergeCell ref="E24:F24"/>
    <mergeCell ref="E25:F25"/>
    <mergeCell ref="E26:F26"/>
    <mergeCell ref="E18:F18"/>
    <mergeCell ref="E19:F19"/>
    <mergeCell ref="E20:F20"/>
    <mergeCell ref="E22:F22"/>
    <mergeCell ref="E23:F23"/>
    <mergeCell ref="E21:F21"/>
    <mergeCell ref="K7:K8"/>
    <mergeCell ref="E8:F8"/>
    <mergeCell ref="E10:F10"/>
    <mergeCell ref="E11:F11"/>
    <mergeCell ref="E13:F13"/>
    <mergeCell ref="D7:G7"/>
    <mergeCell ref="H7:H8"/>
    <mergeCell ref="I7:I8"/>
    <mergeCell ref="E12:F12"/>
    <mergeCell ref="J7:J8"/>
    <mergeCell ref="C1:E1"/>
    <mergeCell ref="F1:G1"/>
    <mergeCell ref="I1:K1"/>
    <mergeCell ref="B2:K2"/>
    <mergeCell ref="C6:E6"/>
    <mergeCell ref="F6:G6"/>
    <mergeCell ref="I6:K6"/>
    <mergeCell ref="C3:E3"/>
    <mergeCell ref="C4:E4"/>
    <mergeCell ref="C5:E5"/>
    <mergeCell ref="F3:G3"/>
    <mergeCell ref="F4:G4"/>
    <mergeCell ref="F5:G5"/>
    <mergeCell ref="I5:K5"/>
    <mergeCell ref="I4:K4"/>
    <mergeCell ref="I3:K3"/>
  </mergeCells>
  <pageMargins left="0.7" right="0.7" top="0.75" bottom="0.75" header="0.3" footer="0.3"/>
  <pageSetup orientation="portrait" horizontalDpi="300" verticalDpi="300" r:id="rId1"/>
  <ignoredErrors>
    <ignoredError sqref="D8:G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4"/>
  <sheetViews>
    <sheetView zoomScale="90" zoomScaleNormal="90" workbookViewId="0">
      <pane ySplit="1" topLeftCell="A2" activePane="bottomLeft" state="frozen"/>
      <selection pane="bottomLeft" activeCell="H64" sqref="C56:H64"/>
    </sheetView>
  </sheetViews>
  <sheetFormatPr baseColWidth="10" defaultColWidth="9.1640625" defaultRowHeight="15" x14ac:dyDescent="0.2"/>
  <cols>
    <col min="1" max="1" width="9.1640625" style="216"/>
    <col min="2" max="2" width="37.5" style="78" customWidth="1"/>
    <col min="3" max="3" width="8.5" style="236" customWidth="1"/>
    <col min="4" max="4" width="8.6640625" style="78" customWidth="1"/>
    <col min="5" max="6" width="4.6640625" style="78" customWidth="1"/>
    <col min="7" max="7" width="8.6640625" style="78" customWidth="1"/>
    <col min="8" max="8" width="9.6640625" style="78" customWidth="1"/>
    <col min="9" max="9" width="21.5" style="236" customWidth="1"/>
    <col min="10" max="10" width="29.5" style="78" customWidth="1"/>
    <col min="11" max="11" width="10.83203125" style="78" customWidth="1"/>
  </cols>
  <sheetData>
    <row r="1" spans="1:11" ht="38.5" customHeight="1" thickBot="1" x14ac:dyDescent="0.25">
      <c r="A1" s="61" t="s">
        <v>1113</v>
      </c>
      <c r="B1" s="94" t="s">
        <v>0</v>
      </c>
      <c r="C1" s="441" t="s">
        <v>1151</v>
      </c>
      <c r="D1" s="442"/>
      <c r="E1" s="443"/>
      <c r="F1" s="441" t="s">
        <v>1155</v>
      </c>
      <c r="G1" s="443"/>
      <c r="H1" s="94" t="s">
        <v>1153</v>
      </c>
      <c r="I1" s="441" t="s">
        <v>1</v>
      </c>
      <c r="J1" s="442"/>
      <c r="K1" s="443"/>
    </row>
    <row r="2" spans="1:11" ht="38.25" customHeight="1" thickBot="1" x14ac:dyDescent="0.25">
      <c r="A2" s="2"/>
      <c r="B2" s="3" t="s">
        <v>1066</v>
      </c>
      <c r="C2" s="522"/>
      <c r="D2" s="522"/>
      <c r="E2" s="522"/>
      <c r="F2" s="523"/>
      <c r="G2" s="523"/>
      <c r="H2" s="39"/>
      <c r="I2" s="522"/>
      <c r="J2" s="522"/>
      <c r="K2" s="524"/>
    </row>
    <row r="3" spans="1:11" ht="15.75" customHeight="1" thickBot="1" x14ac:dyDescent="0.25">
      <c r="A3" s="4"/>
      <c r="B3" s="275" t="s">
        <v>2</v>
      </c>
      <c r="C3" s="381" t="s">
        <v>3</v>
      </c>
      <c r="D3" s="382"/>
      <c r="E3" s="383"/>
      <c r="F3" s="381"/>
      <c r="G3" s="383"/>
      <c r="H3" s="16"/>
      <c r="I3" s="381"/>
      <c r="J3" s="382"/>
      <c r="K3" s="383"/>
    </row>
    <row r="4" spans="1:11" ht="49.5" customHeight="1" thickBot="1" x14ac:dyDescent="0.25">
      <c r="A4" s="4"/>
      <c r="B4" s="276" t="s">
        <v>34</v>
      </c>
      <c r="C4" s="384">
        <v>0.62</v>
      </c>
      <c r="D4" s="425"/>
      <c r="E4" s="385"/>
      <c r="F4" s="384">
        <v>0.71</v>
      </c>
      <c r="G4" s="385"/>
      <c r="H4" s="361">
        <v>0.74</v>
      </c>
      <c r="I4" s="381"/>
      <c r="J4" s="382"/>
      <c r="K4" s="383"/>
    </row>
    <row r="5" spans="1:11" ht="32.25" customHeight="1" thickBot="1" x14ac:dyDescent="0.25">
      <c r="A5" s="447"/>
      <c r="B5" s="447" t="s">
        <v>6</v>
      </c>
      <c r="C5" s="447" t="s">
        <v>7</v>
      </c>
      <c r="D5" s="476" t="s">
        <v>8</v>
      </c>
      <c r="E5" s="477"/>
      <c r="F5" s="477"/>
      <c r="G5" s="478"/>
      <c r="H5" s="447" t="s">
        <v>9</v>
      </c>
      <c r="I5" s="447" t="s">
        <v>10</v>
      </c>
      <c r="J5" s="447" t="s">
        <v>11</v>
      </c>
      <c r="K5" s="447" t="s">
        <v>12</v>
      </c>
    </row>
    <row r="6" spans="1:11" ht="14.5" customHeight="1" thickBot="1" x14ac:dyDescent="0.25">
      <c r="A6" s="448"/>
      <c r="B6" s="448"/>
      <c r="C6" s="448"/>
      <c r="D6" s="354" t="s">
        <v>1148</v>
      </c>
      <c r="E6" s="479" t="s">
        <v>1149</v>
      </c>
      <c r="F6" s="478"/>
      <c r="G6" s="354" t="s">
        <v>1150</v>
      </c>
      <c r="H6" s="448"/>
      <c r="I6" s="448"/>
      <c r="J6" s="448"/>
      <c r="K6" s="448"/>
    </row>
    <row r="7" spans="1:11" ht="42.75" customHeight="1" thickBot="1" x14ac:dyDescent="0.25">
      <c r="A7" s="18"/>
      <c r="B7" s="17" t="s">
        <v>1114</v>
      </c>
      <c r="C7" s="13"/>
      <c r="D7" s="14"/>
      <c r="E7" s="14"/>
      <c r="F7" s="14"/>
      <c r="G7" s="14"/>
      <c r="H7" s="14"/>
      <c r="I7" s="14"/>
      <c r="J7" s="14"/>
      <c r="K7" s="15"/>
    </row>
    <row r="8" spans="1:11" ht="36" customHeight="1" thickBot="1" x14ac:dyDescent="0.25">
      <c r="A8" s="8"/>
      <c r="B8" s="93" t="s">
        <v>149</v>
      </c>
      <c r="C8" s="16">
        <v>2021</v>
      </c>
      <c r="D8" s="262">
        <v>7038.3600000000006</v>
      </c>
      <c r="E8" s="486">
        <v>0</v>
      </c>
      <c r="F8" s="487"/>
      <c r="G8" s="262">
        <v>0</v>
      </c>
      <c r="H8" s="93"/>
      <c r="I8" s="16" t="s">
        <v>24</v>
      </c>
      <c r="J8" s="93" t="s">
        <v>148</v>
      </c>
      <c r="K8" s="93"/>
    </row>
    <row r="9" spans="1:11" ht="39" customHeight="1" thickBot="1" x14ac:dyDescent="0.25">
      <c r="A9" s="8"/>
      <c r="B9" s="93" t="s">
        <v>147</v>
      </c>
      <c r="C9" s="16">
        <v>2021</v>
      </c>
      <c r="D9" s="262">
        <v>7038.3600000000006</v>
      </c>
      <c r="E9" s="486">
        <v>0</v>
      </c>
      <c r="F9" s="487"/>
      <c r="G9" s="262">
        <v>0</v>
      </c>
      <c r="H9" s="93"/>
      <c r="I9" s="16" t="s">
        <v>24</v>
      </c>
      <c r="J9" s="93" t="s">
        <v>146</v>
      </c>
      <c r="K9" s="93"/>
    </row>
    <row r="10" spans="1:11" ht="49.5" customHeight="1" thickBot="1" x14ac:dyDescent="0.25">
      <c r="A10" s="8"/>
      <c r="B10" s="93" t="s">
        <v>145</v>
      </c>
      <c r="C10" s="16">
        <v>2021</v>
      </c>
      <c r="D10" s="262">
        <v>52733</v>
      </c>
      <c r="E10" s="486">
        <v>49433</v>
      </c>
      <c r="F10" s="487"/>
      <c r="G10" s="262">
        <v>49433</v>
      </c>
      <c r="H10" s="93"/>
      <c r="I10" s="16" t="s">
        <v>24</v>
      </c>
      <c r="J10" s="93" t="s">
        <v>35</v>
      </c>
      <c r="K10" s="93"/>
    </row>
    <row r="11" spans="1:11" ht="85.5" customHeight="1" thickBot="1" x14ac:dyDescent="0.25">
      <c r="A11" s="8"/>
      <c r="B11" s="29" t="s">
        <v>894</v>
      </c>
      <c r="C11" s="16">
        <v>2021</v>
      </c>
      <c r="D11" s="262">
        <v>126337</v>
      </c>
      <c r="E11" s="486">
        <v>110937</v>
      </c>
      <c r="F11" s="487"/>
      <c r="G11" s="262">
        <v>110937</v>
      </c>
      <c r="H11" s="93"/>
      <c r="I11" s="16" t="s">
        <v>1067</v>
      </c>
      <c r="J11" s="93" t="s">
        <v>36</v>
      </c>
      <c r="K11" s="93"/>
    </row>
    <row r="12" spans="1:11" ht="72.75" customHeight="1" thickBot="1" x14ac:dyDescent="0.25">
      <c r="A12" s="8"/>
      <c r="B12" s="93" t="s">
        <v>144</v>
      </c>
      <c r="C12" s="16" t="s">
        <v>56</v>
      </c>
      <c r="D12" s="262">
        <v>134200</v>
      </c>
      <c r="E12" s="486">
        <v>92800</v>
      </c>
      <c r="F12" s="487"/>
      <c r="G12" s="262">
        <v>69600</v>
      </c>
      <c r="H12" s="93"/>
      <c r="I12" s="16" t="s">
        <v>1068</v>
      </c>
      <c r="J12" s="93" t="s">
        <v>179</v>
      </c>
      <c r="K12" s="93"/>
    </row>
    <row r="13" spans="1:11" ht="38.25" customHeight="1" thickBot="1" x14ac:dyDescent="0.25">
      <c r="A13" s="8"/>
      <c r="B13" s="93" t="s">
        <v>143</v>
      </c>
      <c r="C13" s="16">
        <v>2021</v>
      </c>
      <c r="D13" s="262">
        <v>5865.3000000000011</v>
      </c>
      <c r="E13" s="486">
        <v>0</v>
      </c>
      <c r="F13" s="487"/>
      <c r="G13" s="262">
        <v>0</v>
      </c>
      <c r="H13" s="93"/>
      <c r="I13" s="16" t="s">
        <v>37</v>
      </c>
      <c r="J13" s="93" t="s">
        <v>142</v>
      </c>
      <c r="K13" s="93"/>
    </row>
    <row r="14" spans="1:11" ht="105" customHeight="1" thickBot="1" x14ac:dyDescent="0.25">
      <c r="A14" s="8"/>
      <c r="B14" s="93" t="s">
        <v>141</v>
      </c>
      <c r="C14" s="16">
        <v>2022</v>
      </c>
      <c r="D14" s="262">
        <v>0</v>
      </c>
      <c r="E14" s="486">
        <v>0</v>
      </c>
      <c r="F14" s="487"/>
      <c r="G14" s="262">
        <v>0</v>
      </c>
      <c r="H14" s="93"/>
      <c r="I14" s="16" t="s">
        <v>37</v>
      </c>
      <c r="J14" s="93" t="s">
        <v>180</v>
      </c>
      <c r="K14" s="93"/>
    </row>
    <row r="15" spans="1:11" ht="43.5" customHeight="1" thickBot="1" x14ac:dyDescent="0.25">
      <c r="A15" s="8"/>
      <c r="B15" s="93" t="s">
        <v>181</v>
      </c>
      <c r="C15" s="16">
        <v>2022</v>
      </c>
      <c r="D15" s="262">
        <v>0</v>
      </c>
      <c r="E15" s="486">
        <v>0</v>
      </c>
      <c r="F15" s="487"/>
      <c r="G15" s="262">
        <v>0</v>
      </c>
      <c r="H15" s="93"/>
      <c r="I15" s="16" t="s">
        <v>140</v>
      </c>
      <c r="J15" s="93" t="s">
        <v>139</v>
      </c>
      <c r="K15" s="93"/>
    </row>
    <row r="16" spans="1:11" ht="49" customHeight="1" thickBot="1" x14ac:dyDescent="0.25">
      <c r="A16" s="8"/>
      <c r="B16" s="93" t="s">
        <v>182</v>
      </c>
      <c r="C16" s="16">
        <v>2021</v>
      </c>
      <c r="D16" s="262">
        <v>52733</v>
      </c>
      <c r="E16" s="486">
        <v>49433</v>
      </c>
      <c r="F16" s="487"/>
      <c r="G16" s="262">
        <v>49433</v>
      </c>
      <c r="H16" s="93"/>
      <c r="I16" s="16" t="s">
        <v>24</v>
      </c>
      <c r="J16" s="93" t="s">
        <v>38</v>
      </c>
      <c r="K16" s="93"/>
    </row>
    <row r="17" spans="1:11" ht="67" customHeight="1" thickBot="1" x14ac:dyDescent="0.25">
      <c r="A17" s="8"/>
      <c r="B17" s="93" t="s">
        <v>39</v>
      </c>
      <c r="C17" s="16" t="s">
        <v>183</v>
      </c>
      <c r="D17" s="262">
        <v>134200</v>
      </c>
      <c r="E17" s="486">
        <v>92800</v>
      </c>
      <c r="F17" s="487"/>
      <c r="G17" s="262">
        <v>69600</v>
      </c>
      <c r="H17" s="93"/>
      <c r="I17" s="16" t="s">
        <v>895</v>
      </c>
      <c r="J17" s="93" t="s">
        <v>179</v>
      </c>
      <c r="K17" s="93"/>
    </row>
    <row r="18" spans="1:11" ht="87" customHeight="1" thickBot="1" x14ac:dyDescent="0.25">
      <c r="A18" s="8"/>
      <c r="B18" s="93" t="s">
        <v>184</v>
      </c>
      <c r="C18" s="16">
        <v>2021</v>
      </c>
      <c r="D18" s="262">
        <v>7500</v>
      </c>
      <c r="E18" s="486">
        <v>0</v>
      </c>
      <c r="F18" s="487"/>
      <c r="G18" s="262">
        <v>0</v>
      </c>
      <c r="H18" s="93"/>
      <c r="I18" s="16" t="s">
        <v>40</v>
      </c>
      <c r="J18" s="93" t="s">
        <v>138</v>
      </c>
      <c r="K18" s="93"/>
    </row>
    <row r="19" spans="1:11" ht="48.75" customHeight="1" thickBot="1" x14ac:dyDescent="0.25">
      <c r="A19" s="8"/>
      <c r="B19" s="93" t="s">
        <v>185</v>
      </c>
      <c r="C19" s="16">
        <v>2021</v>
      </c>
      <c r="D19" s="262">
        <v>0</v>
      </c>
      <c r="E19" s="486">
        <v>0</v>
      </c>
      <c r="F19" s="487"/>
      <c r="G19" s="262">
        <v>0</v>
      </c>
      <c r="H19" s="93"/>
      <c r="I19" s="16" t="s">
        <v>24</v>
      </c>
      <c r="J19" s="93" t="s">
        <v>186</v>
      </c>
      <c r="K19" s="93"/>
    </row>
    <row r="20" spans="1:11" ht="51.75" customHeight="1" thickBot="1" x14ac:dyDescent="0.25">
      <c r="A20" s="8"/>
      <c r="B20" s="93" t="s">
        <v>187</v>
      </c>
      <c r="C20" s="16">
        <v>2022</v>
      </c>
      <c r="D20" s="262">
        <v>0</v>
      </c>
      <c r="E20" s="486">
        <v>0</v>
      </c>
      <c r="F20" s="487"/>
      <c r="G20" s="262">
        <v>0</v>
      </c>
      <c r="H20" s="93"/>
      <c r="I20" s="16" t="s">
        <v>24</v>
      </c>
      <c r="J20" s="93" t="s">
        <v>188</v>
      </c>
      <c r="K20" s="93"/>
    </row>
    <row r="21" spans="1:11" ht="45.75" customHeight="1" thickBot="1" x14ac:dyDescent="0.25">
      <c r="A21" s="18"/>
      <c r="B21" s="17" t="s">
        <v>54</v>
      </c>
      <c r="C21" s="13"/>
      <c r="D21" s="277"/>
      <c r="E21" s="277"/>
      <c r="F21" s="277"/>
      <c r="G21" s="277"/>
      <c r="H21" s="14"/>
      <c r="I21" s="14"/>
      <c r="J21" s="14"/>
      <c r="K21" s="15"/>
    </row>
    <row r="22" spans="1:11" ht="45.75" customHeight="1" thickBot="1" x14ac:dyDescent="0.25">
      <c r="A22" s="204"/>
      <c r="B22" s="31" t="s">
        <v>1070</v>
      </c>
      <c r="C22" s="238">
        <v>2021</v>
      </c>
      <c r="D22" s="280">
        <v>0</v>
      </c>
      <c r="E22" s="486">
        <v>0</v>
      </c>
      <c r="F22" s="487"/>
      <c r="G22" s="262">
        <v>0</v>
      </c>
      <c r="H22" s="253"/>
      <c r="I22" s="16" t="s">
        <v>24</v>
      </c>
      <c r="J22" s="253" t="s">
        <v>1071</v>
      </c>
      <c r="K22" s="253"/>
    </row>
    <row r="23" spans="1:11" ht="71.25" customHeight="1" thickBot="1" x14ac:dyDescent="0.25">
      <c r="A23" s="8"/>
      <c r="B23" s="93" t="s">
        <v>41</v>
      </c>
      <c r="C23" s="16">
        <v>2021</v>
      </c>
      <c r="D23" s="262">
        <v>45000</v>
      </c>
      <c r="E23" s="486">
        <v>0</v>
      </c>
      <c r="F23" s="487"/>
      <c r="G23" s="262">
        <v>0</v>
      </c>
      <c r="H23" s="93"/>
      <c r="I23" s="16" t="s">
        <v>42</v>
      </c>
      <c r="J23" s="93" t="s">
        <v>137</v>
      </c>
      <c r="K23" s="93"/>
    </row>
    <row r="24" spans="1:11" ht="65.25" customHeight="1" thickBot="1" x14ac:dyDescent="0.25">
      <c r="A24" s="8"/>
      <c r="B24" s="93" t="s">
        <v>136</v>
      </c>
      <c r="C24" s="16">
        <v>2021</v>
      </c>
      <c r="D24" s="262">
        <v>24000</v>
      </c>
      <c r="E24" s="486">
        <v>0</v>
      </c>
      <c r="F24" s="487"/>
      <c r="G24" s="262">
        <v>0</v>
      </c>
      <c r="H24" s="93"/>
      <c r="I24" s="16" t="s">
        <v>189</v>
      </c>
      <c r="J24" s="93" t="s">
        <v>133</v>
      </c>
      <c r="K24" s="93"/>
    </row>
    <row r="25" spans="1:11" ht="52.5" customHeight="1" thickBot="1" x14ac:dyDescent="0.25">
      <c r="A25" s="8"/>
      <c r="B25" s="93" t="s">
        <v>135</v>
      </c>
      <c r="C25" s="16" t="s">
        <v>127</v>
      </c>
      <c r="D25" s="262">
        <v>0</v>
      </c>
      <c r="E25" s="486">
        <f>24000+52000</f>
        <v>76000</v>
      </c>
      <c r="F25" s="487"/>
      <c r="G25" s="262">
        <f>2160+7650</f>
        <v>9810</v>
      </c>
      <c r="H25" s="93"/>
      <c r="I25" s="16" t="s">
        <v>189</v>
      </c>
      <c r="J25" s="93" t="s">
        <v>1115</v>
      </c>
      <c r="K25" s="93"/>
    </row>
    <row r="26" spans="1:11" ht="65.25" customHeight="1" thickBot="1" x14ac:dyDescent="0.25">
      <c r="A26" s="8"/>
      <c r="B26" s="93" t="s">
        <v>134</v>
      </c>
      <c r="C26" s="16">
        <v>2021</v>
      </c>
      <c r="D26" s="262">
        <v>3600</v>
      </c>
      <c r="E26" s="486">
        <v>0</v>
      </c>
      <c r="F26" s="487"/>
      <c r="G26" s="262">
        <v>0</v>
      </c>
      <c r="H26" s="93"/>
      <c r="I26" s="16" t="s">
        <v>48</v>
      </c>
      <c r="J26" s="93" t="s">
        <v>133</v>
      </c>
      <c r="K26" s="93"/>
    </row>
    <row r="27" spans="1:11" ht="45" customHeight="1" thickBot="1" x14ac:dyDescent="0.25">
      <c r="A27" s="8"/>
      <c r="B27" s="93" t="s">
        <v>132</v>
      </c>
      <c r="C27" s="16" t="s">
        <v>127</v>
      </c>
      <c r="D27" s="262"/>
      <c r="E27" s="486">
        <f>3600+8250</f>
        <v>11850</v>
      </c>
      <c r="F27" s="487"/>
      <c r="G27" s="262">
        <v>0</v>
      </c>
      <c r="H27" s="93"/>
      <c r="I27" s="16" t="s">
        <v>48</v>
      </c>
      <c r="J27" s="93" t="s">
        <v>1115</v>
      </c>
      <c r="K27" s="93"/>
    </row>
    <row r="28" spans="1:11" ht="66" customHeight="1" thickBot="1" x14ac:dyDescent="0.25">
      <c r="A28" s="8"/>
      <c r="B28" s="93" t="s">
        <v>131</v>
      </c>
      <c r="C28" s="16">
        <v>2021</v>
      </c>
      <c r="D28" s="262">
        <v>2400</v>
      </c>
      <c r="E28" s="486"/>
      <c r="F28" s="487"/>
      <c r="G28" s="262"/>
      <c r="H28" s="93"/>
      <c r="I28" s="16" t="s">
        <v>122</v>
      </c>
      <c r="J28" s="93" t="s">
        <v>129</v>
      </c>
      <c r="K28" s="93"/>
    </row>
    <row r="29" spans="1:11" ht="47.25" customHeight="1" thickBot="1" x14ac:dyDescent="0.25">
      <c r="A29" s="8"/>
      <c r="B29" s="93" t="s">
        <v>130</v>
      </c>
      <c r="C29" s="16" t="s">
        <v>127</v>
      </c>
      <c r="D29" s="262">
        <v>0</v>
      </c>
      <c r="E29" s="486">
        <f>4800+23000</f>
        <v>27800</v>
      </c>
      <c r="F29" s="487"/>
      <c r="G29" s="262">
        <v>0</v>
      </c>
      <c r="H29" s="93"/>
      <c r="I29" s="16" t="s">
        <v>122</v>
      </c>
      <c r="J29" s="93" t="s">
        <v>1115</v>
      </c>
      <c r="K29" s="93"/>
    </row>
    <row r="30" spans="1:11" ht="79.5" customHeight="1" thickBot="1" x14ac:dyDescent="0.25">
      <c r="A30" s="28"/>
      <c r="B30" s="29" t="s">
        <v>190</v>
      </c>
      <c r="C30" s="83">
        <v>2021</v>
      </c>
      <c r="D30" s="262">
        <v>3600</v>
      </c>
      <c r="E30" s="486">
        <v>0</v>
      </c>
      <c r="F30" s="487"/>
      <c r="G30" s="262">
        <v>0</v>
      </c>
      <c r="H30" s="29"/>
      <c r="I30" s="83" t="s">
        <v>46</v>
      </c>
      <c r="J30" s="29" t="s">
        <v>129</v>
      </c>
      <c r="K30" s="29"/>
    </row>
    <row r="31" spans="1:11" ht="51" customHeight="1" thickBot="1" x14ac:dyDescent="0.25">
      <c r="A31" s="8"/>
      <c r="B31" s="93" t="s">
        <v>128</v>
      </c>
      <c r="C31" s="16" t="s">
        <v>127</v>
      </c>
      <c r="D31" s="262"/>
      <c r="E31" s="486">
        <f>3600+8250</f>
        <v>11850</v>
      </c>
      <c r="F31" s="487"/>
      <c r="G31" s="262">
        <v>0</v>
      </c>
      <c r="H31" s="93"/>
      <c r="I31" s="16" t="s">
        <v>122</v>
      </c>
      <c r="J31" s="93" t="s">
        <v>1115</v>
      </c>
      <c r="K31" s="93"/>
    </row>
    <row r="32" spans="1:11" ht="80.25" customHeight="1" thickBot="1" x14ac:dyDescent="0.25">
      <c r="A32" s="8"/>
      <c r="B32" s="93" t="s">
        <v>44</v>
      </c>
      <c r="C32" s="16">
        <v>2022</v>
      </c>
      <c r="D32" s="262">
        <v>0</v>
      </c>
      <c r="E32" s="486">
        <v>15450</v>
      </c>
      <c r="F32" s="487"/>
      <c r="G32" s="262">
        <v>0</v>
      </c>
      <c r="H32" s="93"/>
      <c r="I32" s="16" t="s">
        <v>45</v>
      </c>
      <c r="J32" s="93" t="s">
        <v>191</v>
      </c>
      <c r="K32" s="93"/>
    </row>
    <row r="33" spans="1:11" ht="87" customHeight="1" thickBot="1" x14ac:dyDescent="0.25">
      <c r="A33" s="8"/>
      <c r="B33" s="93" t="s">
        <v>192</v>
      </c>
      <c r="C33" s="16">
        <v>2022</v>
      </c>
      <c r="D33" s="262">
        <v>0</v>
      </c>
      <c r="E33" s="486">
        <v>650</v>
      </c>
      <c r="F33" s="487"/>
      <c r="G33" s="262">
        <v>0</v>
      </c>
      <c r="H33" s="93"/>
      <c r="I33" s="16" t="s">
        <v>193</v>
      </c>
      <c r="J33" s="93" t="s">
        <v>194</v>
      </c>
      <c r="K33" s="93"/>
    </row>
    <row r="34" spans="1:11" ht="40.5" customHeight="1" thickBot="1" x14ac:dyDescent="0.25">
      <c r="A34" s="8"/>
      <c r="B34" s="93" t="s">
        <v>195</v>
      </c>
      <c r="C34" s="16">
        <v>2022</v>
      </c>
      <c r="D34" s="262">
        <v>0</v>
      </c>
      <c r="E34" s="486">
        <v>650</v>
      </c>
      <c r="F34" s="487"/>
      <c r="G34" s="262">
        <v>0</v>
      </c>
      <c r="H34" s="93"/>
      <c r="I34" s="16" t="s">
        <v>196</v>
      </c>
      <c r="J34" s="93" t="s">
        <v>197</v>
      </c>
      <c r="K34" s="93"/>
    </row>
    <row r="35" spans="1:11" ht="54.75" customHeight="1" thickBot="1" x14ac:dyDescent="0.25">
      <c r="A35" s="8"/>
      <c r="B35" s="93" t="s">
        <v>198</v>
      </c>
      <c r="C35" s="16">
        <v>2021</v>
      </c>
      <c r="D35" s="262">
        <v>2400</v>
      </c>
      <c r="E35" s="486">
        <v>0</v>
      </c>
      <c r="F35" s="487"/>
      <c r="G35" s="262">
        <v>0</v>
      </c>
      <c r="H35" s="93"/>
      <c r="I35" s="16" t="s">
        <v>122</v>
      </c>
      <c r="J35" s="93" t="s">
        <v>126</v>
      </c>
      <c r="K35" s="93"/>
    </row>
    <row r="36" spans="1:11" ht="37.5" customHeight="1" thickBot="1" x14ac:dyDescent="0.25">
      <c r="A36" s="8"/>
      <c r="B36" s="93" t="s">
        <v>125</v>
      </c>
      <c r="C36" s="16" t="s">
        <v>127</v>
      </c>
      <c r="D36" s="262">
        <v>0</v>
      </c>
      <c r="E36" s="486">
        <v>27800</v>
      </c>
      <c r="F36" s="487"/>
      <c r="G36" s="262">
        <v>0</v>
      </c>
      <c r="H36" s="93"/>
      <c r="I36" s="16" t="s">
        <v>122</v>
      </c>
      <c r="J36" s="93" t="s">
        <v>1116</v>
      </c>
      <c r="K36" s="93"/>
    </row>
    <row r="37" spans="1:11" ht="57" customHeight="1" thickBot="1" x14ac:dyDescent="0.25">
      <c r="A37" s="8"/>
      <c r="B37" s="93" t="s">
        <v>199</v>
      </c>
      <c r="C37" s="16">
        <v>2021</v>
      </c>
      <c r="D37" s="262">
        <v>2400</v>
      </c>
      <c r="E37" s="486">
        <v>0</v>
      </c>
      <c r="F37" s="487"/>
      <c r="G37" s="262">
        <v>0</v>
      </c>
      <c r="H37" s="93"/>
      <c r="I37" s="16" t="s">
        <v>43</v>
      </c>
      <c r="J37" s="93" t="s">
        <v>124</v>
      </c>
      <c r="K37" s="93"/>
    </row>
    <row r="38" spans="1:11" ht="36.75" customHeight="1" thickBot="1" x14ac:dyDescent="0.25">
      <c r="A38" s="8"/>
      <c r="B38" s="93" t="s">
        <v>123</v>
      </c>
      <c r="C38" s="16" t="s">
        <v>127</v>
      </c>
      <c r="D38" s="262">
        <v>0</v>
      </c>
      <c r="E38" s="486">
        <v>27800</v>
      </c>
      <c r="F38" s="487"/>
      <c r="G38" s="262">
        <v>0</v>
      </c>
      <c r="H38" s="93"/>
      <c r="I38" s="16" t="s">
        <v>122</v>
      </c>
      <c r="J38" s="93" t="s">
        <v>1117</v>
      </c>
      <c r="K38" s="93"/>
    </row>
    <row r="39" spans="1:11" ht="123" customHeight="1" thickBot="1" x14ac:dyDescent="0.25">
      <c r="A39" s="28"/>
      <c r="B39" s="29" t="s">
        <v>896</v>
      </c>
      <c r="C39" s="83">
        <v>2021</v>
      </c>
      <c r="D39" s="262">
        <v>0</v>
      </c>
      <c r="E39" s="486">
        <v>0</v>
      </c>
      <c r="F39" s="487"/>
      <c r="G39" s="262">
        <v>0</v>
      </c>
      <c r="H39" s="29"/>
      <c r="I39" s="83" t="s">
        <v>200</v>
      </c>
      <c r="J39" s="29" t="s">
        <v>121</v>
      </c>
      <c r="K39" s="29"/>
    </row>
    <row r="40" spans="1:11" ht="55.5" customHeight="1" thickBot="1" x14ac:dyDescent="0.25">
      <c r="A40" s="28"/>
      <c r="B40" s="29" t="s">
        <v>898</v>
      </c>
      <c r="C40" s="83">
        <v>2021</v>
      </c>
      <c r="D40" s="262">
        <v>3600</v>
      </c>
      <c r="E40" s="486">
        <v>0</v>
      </c>
      <c r="F40" s="487"/>
      <c r="G40" s="262">
        <v>0</v>
      </c>
      <c r="H40" s="29"/>
      <c r="I40" s="83" t="s">
        <v>681</v>
      </c>
      <c r="J40" s="29" t="s">
        <v>120</v>
      </c>
      <c r="K40" s="29"/>
    </row>
    <row r="41" spans="1:11" ht="74.25" customHeight="1" thickBot="1" x14ac:dyDescent="0.25">
      <c r="A41" s="28"/>
      <c r="B41" s="29" t="s">
        <v>899</v>
      </c>
      <c r="C41" s="83">
        <v>2022</v>
      </c>
      <c r="D41" s="262">
        <v>0</v>
      </c>
      <c r="E41" s="486">
        <v>8340</v>
      </c>
      <c r="F41" s="487"/>
      <c r="G41" s="262">
        <v>0</v>
      </c>
      <c r="H41" s="29"/>
      <c r="I41" s="83" t="s">
        <v>1069</v>
      </c>
      <c r="J41" s="29" t="s">
        <v>1118</v>
      </c>
      <c r="K41" s="29"/>
    </row>
    <row r="42" spans="1:11" ht="39" customHeight="1" thickBot="1" x14ac:dyDescent="0.25">
      <c r="A42" s="8"/>
      <c r="B42" s="93" t="s">
        <v>201</v>
      </c>
      <c r="C42" s="16">
        <v>2022</v>
      </c>
      <c r="D42" s="262">
        <v>0</v>
      </c>
      <c r="E42" s="486">
        <f>7038.36/2</f>
        <v>3519.18</v>
      </c>
      <c r="F42" s="487"/>
      <c r="G42" s="262">
        <v>0</v>
      </c>
      <c r="H42" s="93"/>
      <c r="I42" s="16" t="s">
        <v>122</v>
      </c>
      <c r="J42" s="93" t="s">
        <v>202</v>
      </c>
      <c r="K42" s="93"/>
    </row>
    <row r="43" spans="1:11" ht="39.75" customHeight="1" thickBot="1" x14ac:dyDescent="0.25">
      <c r="A43" s="8"/>
      <c r="B43" s="93" t="s">
        <v>203</v>
      </c>
      <c r="C43" s="16">
        <v>2022</v>
      </c>
      <c r="D43" s="262">
        <v>0</v>
      </c>
      <c r="E43" s="486">
        <f>7038.36/2</f>
        <v>3519.18</v>
      </c>
      <c r="F43" s="487"/>
      <c r="G43" s="262">
        <v>0</v>
      </c>
      <c r="H43" s="93"/>
      <c r="I43" s="16" t="s">
        <v>48</v>
      </c>
      <c r="J43" s="93" t="s">
        <v>204</v>
      </c>
      <c r="K43" s="93"/>
    </row>
    <row r="44" spans="1:11" ht="54" customHeight="1" thickBot="1" x14ac:dyDescent="0.25">
      <c r="A44" s="8"/>
      <c r="B44" s="93" t="s">
        <v>205</v>
      </c>
      <c r="C44" s="16">
        <v>2021</v>
      </c>
      <c r="D44" s="262">
        <f>7038.36/2</f>
        <v>3519.18</v>
      </c>
      <c r="E44" s="486">
        <v>0</v>
      </c>
      <c r="F44" s="487"/>
      <c r="G44" s="262">
        <v>0</v>
      </c>
      <c r="H44" s="93"/>
      <c r="I44" s="16" t="s">
        <v>46</v>
      </c>
      <c r="J44" s="93" t="s">
        <v>206</v>
      </c>
      <c r="K44" s="93"/>
    </row>
    <row r="45" spans="1:11" ht="67.5" customHeight="1" thickBot="1" x14ac:dyDescent="0.25">
      <c r="A45" s="8"/>
      <c r="B45" s="93" t="s">
        <v>207</v>
      </c>
      <c r="C45" s="16">
        <v>2021</v>
      </c>
      <c r="D45" s="262">
        <f>7038.36/2</f>
        <v>3519.18</v>
      </c>
      <c r="E45" s="486">
        <v>0</v>
      </c>
      <c r="F45" s="487"/>
      <c r="G45" s="262">
        <v>0</v>
      </c>
      <c r="H45" s="93"/>
      <c r="I45" s="16" t="s">
        <v>46</v>
      </c>
      <c r="J45" s="93" t="s">
        <v>208</v>
      </c>
      <c r="K45" s="93"/>
    </row>
    <row r="46" spans="1:11" ht="66" customHeight="1" thickBot="1" x14ac:dyDescent="0.25">
      <c r="A46" s="8"/>
      <c r="B46" s="93" t="s">
        <v>209</v>
      </c>
      <c r="C46" s="16">
        <v>2021</v>
      </c>
      <c r="D46" s="262">
        <v>3600</v>
      </c>
      <c r="E46" s="486">
        <v>0</v>
      </c>
      <c r="F46" s="487"/>
      <c r="G46" s="262">
        <v>0</v>
      </c>
      <c r="H46" s="93"/>
      <c r="I46" s="16" t="s">
        <v>24</v>
      </c>
      <c r="J46" s="93" t="s">
        <v>210</v>
      </c>
      <c r="K46" s="93"/>
    </row>
    <row r="47" spans="1:11" ht="59.25" customHeight="1" thickBot="1" x14ac:dyDescent="0.25">
      <c r="A47" s="8"/>
      <c r="B47" s="93" t="s">
        <v>119</v>
      </c>
      <c r="C47" s="16">
        <v>2022</v>
      </c>
      <c r="D47" s="262">
        <v>0</v>
      </c>
      <c r="E47" s="486">
        <v>3600</v>
      </c>
      <c r="F47" s="487"/>
      <c r="G47" s="262">
        <v>0</v>
      </c>
      <c r="H47" s="93"/>
      <c r="I47" s="16" t="s">
        <v>24</v>
      </c>
      <c r="J47" s="93" t="s">
        <v>211</v>
      </c>
      <c r="K47" s="93"/>
    </row>
    <row r="48" spans="1:11" ht="75.75" customHeight="1" thickBot="1" x14ac:dyDescent="0.25">
      <c r="A48" s="8"/>
      <c r="B48" s="93" t="s">
        <v>212</v>
      </c>
      <c r="C48" s="36">
        <v>2021</v>
      </c>
      <c r="D48" s="280">
        <v>10800</v>
      </c>
      <c r="E48" s="486">
        <v>0</v>
      </c>
      <c r="F48" s="487"/>
      <c r="G48" s="280">
        <v>0</v>
      </c>
      <c r="H48" s="20"/>
      <c r="I48" s="36" t="s">
        <v>213</v>
      </c>
      <c r="J48" s="20" t="s">
        <v>214</v>
      </c>
      <c r="K48" s="93"/>
    </row>
    <row r="49" spans="1:11" ht="78" customHeight="1" thickBot="1" x14ac:dyDescent="0.25">
      <c r="A49" s="28"/>
      <c r="B49" s="29" t="s">
        <v>1073</v>
      </c>
      <c r="C49" s="75">
        <v>2022</v>
      </c>
      <c r="D49" s="280">
        <v>0</v>
      </c>
      <c r="E49" s="486">
        <v>0</v>
      </c>
      <c r="F49" s="487"/>
      <c r="G49" s="280">
        <v>0</v>
      </c>
      <c r="H49" s="33"/>
      <c r="I49" s="75" t="s">
        <v>1072</v>
      </c>
      <c r="J49" s="33" t="s">
        <v>1074</v>
      </c>
      <c r="K49" s="29"/>
    </row>
    <row r="50" spans="1:11" ht="85.5" customHeight="1" thickBot="1" x14ac:dyDescent="0.25">
      <c r="A50" s="8"/>
      <c r="B50" s="93" t="s">
        <v>215</v>
      </c>
      <c r="C50" s="36">
        <v>2021</v>
      </c>
      <c r="D50" s="280">
        <v>0</v>
      </c>
      <c r="E50" s="486">
        <v>0</v>
      </c>
      <c r="F50" s="487"/>
      <c r="G50" s="280">
        <v>0</v>
      </c>
      <c r="H50" s="20"/>
      <c r="I50" s="36" t="s">
        <v>24</v>
      </c>
      <c r="J50" s="20" t="s">
        <v>47</v>
      </c>
      <c r="K50" s="93"/>
    </row>
    <row r="51" spans="1:11" ht="52.5" customHeight="1" thickBot="1" x14ac:dyDescent="0.25">
      <c r="A51" s="8"/>
      <c r="B51" s="93" t="s">
        <v>216</v>
      </c>
      <c r="C51" s="36">
        <v>2022</v>
      </c>
      <c r="D51" s="280">
        <v>0</v>
      </c>
      <c r="E51" s="486">
        <v>4320</v>
      </c>
      <c r="F51" s="487"/>
      <c r="G51" s="280">
        <v>0</v>
      </c>
      <c r="H51" s="20"/>
      <c r="I51" s="36" t="s">
        <v>45</v>
      </c>
      <c r="J51" s="20" t="s">
        <v>217</v>
      </c>
      <c r="K51" s="93"/>
    </row>
    <row r="52" spans="1:11" ht="57.75" customHeight="1" thickBot="1" x14ac:dyDescent="0.25">
      <c r="A52" s="8"/>
      <c r="B52" s="93" t="s">
        <v>218</v>
      </c>
      <c r="C52" s="36">
        <v>2023</v>
      </c>
      <c r="D52" s="280">
        <v>0</v>
      </c>
      <c r="E52" s="486">
        <v>0</v>
      </c>
      <c r="F52" s="487"/>
      <c r="G52" s="280">
        <v>1650</v>
      </c>
      <c r="H52" s="20"/>
      <c r="I52" s="36" t="s">
        <v>45</v>
      </c>
      <c r="J52" s="20" t="s">
        <v>1119</v>
      </c>
      <c r="K52" s="93"/>
    </row>
    <row r="53" spans="1:11" ht="47.25" customHeight="1" thickBot="1" x14ac:dyDescent="0.25">
      <c r="A53" s="8"/>
      <c r="B53" s="93" t="s">
        <v>219</v>
      </c>
      <c r="C53" s="95">
        <v>2021</v>
      </c>
      <c r="D53" s="267">
        <v>0</v>
      </c>
      <c r="E53" s="486">
        <v>0</v>
      </c>
      <c r="F53" s="487"/>
      <c r="G53" s="267">
        <v>0</v>
      </c>
      <c r="H53" s="90"/>
      <c r="I53" s="95" t="s">
        <v>46</v>
      </c>
      <c r="J53" s="90" t="s">
        <v>118</v>
      </c>
      <c r="K53" s="20"/>
    </row>
    <row r="54" spans="1:11" ht="60.75" customHeight="1" thickBot="1" x14ac:dyDescent="0.25">
      <c r="A54" s="8"/>
      <c r="B54" s="93" t="s">
        <v>117</v>
      </c>
      <c r="C54" s="36">
        <v>2022</v>
      </c>
      <c r="D54" s="282">
        <v>0</v>
      </c>
      <c r="E54" s="486">
        <v>0</v>
      </c>
      <c r="F54" s="487"/>
      <c r="G54" s="267">
        <v>0</v>
      </c>
      <c r="H54" s="90"/>
      <c r="I54" s="95" t="s">
        <v>48</v>
      </c>
      <c r="J54" s="90" t="s">
        <v>49</v>
      </c>
      <c r="K54" s="20"/>
    </row>
    <row r="55" spans="1:11" ht="31.5" customHeight="1" thickBot="1" x14ac:dyDescent="0.25">
      <c r="A55" s="18"/>
      <c r="B55" s="17" t="s">
        <v>55</v>
      </c>
      <c r="C55" s="13"/>
      <c r="D55" s="277"/>
      <c r="E55" s="277"/>
      <c r="F55" s="277"/>
      <c r="G55" s="277"/>
      <c r="H55" s="14"/>
      <c r="I55" s="14"/>
      <c r="J55" s="14"/>
      <c r="K55" s="15"/>
    </row>
    <row r="56" spans="1:11" ht="50.25" customHeight="1" thickBot="1" x14ac:dyDescent="0.25">
      <c r="A56" s="8"/>
      <c r="B56" s="93" t="s">
        <v>50</v>
      </c>
      <c r="C56" s="16">
        <v>2021</v>
      </c>
      <c r="D56" s="262">
        <v>2600</v>
      </c>
      <c r="E56" s="486">
        <v>2600</v>
      </c>
      <c r="F56" s="487"/>
      <c r="G56" s="262">
        <v>2600</v>
      </c>
      <c r="H56" s="93"/>
      <c r="I56" s="16" t="s">
        <v>45</v>
      </c>
      <c r="J56" s="93" t="s">
        <v>51</v>
      </c>
      <c r="K56" s="93"/>
    </row>
    <row r="57" spans="1:11" ht="90.75" customHeight="1" thickBot="1" x14ac:dyDescent="0.25">
      <c r="A57" s="28"/>
      <c r="B57" s="29" t="s">
        <v>220</v>
      </c>
      <c r="C57" s="83">
        <v>2021</v>
      </c>
      <c r="D57" s="262">
        <v>2600</v>
      </c>
      <c r="E57" s="486">
        <v>2600</v>
      </c>
      <c r="F57" s="487"/>
      <c r="G57" s="262">
        <v>2600</v>
      </c>
      <c r="H57" s="29"/>
      <c r="I57" s="83" t="s">
        <v>221</v>
      </c>
      <c r="J57" s="29" t="s">
        <v>116</v>
      </c>
      <c r="K57" s="29"/>
    </row>
    <row r="58" spans="1:11" ht="82.5" customHeight="1" thickBot="1" x14ac:dyDescent="0.25">
      <c r="A58" s="28"/>
      <c r="B58" s="29" t="s">
        <v>222</v>
      </c>
      <c r="C58" s="83">
        <v>2021</v>
      </c>
      <c r="D58" s="262">
        <v>3600</v>
      </c>
      <c r="E58" s="486">
        <v>0</v>
      </c>
      <c r="F58" s="487"/>
      <c r="G58" s="262">
        <v>0</v>
      </c>
      <c r="H58" s="29"/>
      <c r="I58" s="83" t="s">
        <v>681</v>
      </c>
      <c r="J58" s="29" t="s">
        <v>223</v>
      </c>
      <c r="K58" s="29"/>
    </row>
    <row r="59" spans="1:11" ht="69.75" customHeight="1" thickBot="1" x14ac:dyDescent="0.25">
      <c r="A59" s="28"/>
      <c r="B59" s="29" t="s">
        <v>224</v>
      </c>
      <c r="C59" s="83">
        <v>2022</v>
      </c>
      <c r="D59" s="262">
        <v>0</v>
      </c>
      <c r="E59" s="486">
        <f>1440+6900</f>
        <v>8340</v>
      </c>
      <c r="F59" s="487"/>
      <c r="G59" s="262">
        <v>0</v>
      </c>
      <c r="H59" s="29"/>
      <c r="I59" s="83" t="s">
        <v>897</v>
      </c>
      <c r="J59" s="29" t="s">
        <v>1120</v>
      </c>
      <c r="K59" s="29"/>
    </row>
    <row r="60" spans="1:11" ht="66.75" customHeight="1" thickBot="1" x14ac:dyDescent="0.25">
      <c r="A60" s="8"/>
      <c r="B60" s="30" t="s">
        <v>225</v>
      </c>
      <c r="C60" s="16" t="s">
        <v>56</v>
      </c>
      <c r="D60" s="262">
        <v>0</v>
      </c>
      <c r="E60" s="486">
        <v>0</v>
      </c>
      <c r="F60" s="487"/>
      <c r="G60" s="262">
        <v>0</v>
      </c>
      <c r="H60" s="93"/>
      <c r="I60" s="16" t="s">
        <v>150</v>
      </c>
      <c r="J60" s="93" t="s">
        <v>226</v>
      </c>
      <c r="K60" s="93"/>
    </row>
    <row r="61" spans="1:11" ht="113.25" customHeight="1" thickBot="1" x14ac:dyDescent="0.25">
      <c r="A61" s="28"/>
      <c r="B61" s="29" t="s">
        <v>227</v>
      </c>
      <c r="C61" s="83">
        <v>2021</v>
      </c>
      <c r="D61" s="280">
        <v>0</v>
      </c>
      <c r="E61" s="486">
        <v>0</v>
      </c>
      <c r="F61" s="487"/>
      <c r="G61" s="262">
        <v>0</v>
      </c>
      <c r="H61" s="29"/>
      <c r="I61" s="83" t="s">
        <v>52</v>
      </c>
      <c r="J61" s="29" t="s">
        <v>53</v>
      </c>
      <c r="K61" s="29"/>
    </row>
    <row r="62" spans="1:11" ht="16" thickBot="1" x14ac:dyDescent="0.25">
      <c r="A62" s="8"/>
      <c r="B62" s="10" t="s">
        <v>228</v>
      </c>
      <c r="C62" s="93"/>
      <c r="D62" s="262">
        <f>SUM(D8:D20,D22:D54,D56:D61)</f>
        <v>644883.38000000012</v>
      </c>
      <c r="E62" s="486">
        <f>SUM(E8:E20,E22:E54,E56:E61)</f>
        <v>632091.3600000001</v>
      </c>
      <c r="F62" s="487"/>
      <c r="G62" s="262">
        <f>SUM(G8:G20,G22:G54,G56:G61)</f>
        <v>365663</v>
      </c>
      <c r="H62" s="93"/>
      <c r="I62" s="93"/>
      <c r="J62" s="93"/>
      <c r="K62" s="93"/>
    </row>
    <row r="63" spans="1:11" ht="16" thickBot="1" x14ac:dyDescent="0.25">
      <c r="A63" s="8"/>
      <c r="B63" s="11" t="s">
        <v>13</v>
      </c>
      <c r="C63" s="93"/>
      <c r="D63" s="262">
        <v>0</v>
      </c>
      <c r="E63" s="486">
        <v>0</v>
      </c>
      <c r="F63" s="487"/>
      <c r="G63" s="262">
        <v>0</v>
      </c>
      <c r="H63" s="93"/>
      <c r="I63" s="93"/>
      <c r="J63" s="93"/>
      <c r="K63" s="93"/>
    </row>
    <row r="64" spans="1:11" ht="16" thickBot="1" x14ac:dyDescent="0.25">
      <c r="A64" s="8"/>
      <c r="B64" s="11" t="s">
        <v>14</v>
      </c>
      <c r="C64" s="93"/>
      <c r="D64" s="262">
        <f>D62</f>
        <v>644883.38000000012</v>
      </c>
      <c r="E64" s="486">
        <f>E62</f>
        <v>632091.3600000001</v>
      </c>
      <c r="F64" s="487"/>
      <c r="G64" s="262">
        <f>G62</f>
        <v>365663</v>
      </c>
      <c r="H64" s="93"/>
      <c r="I64" s="93"/>
      <c r="J64" s="93"/>
      <c r="K64" s="93"/>
    </row>
  </sheetData>
  <mergeCells count="76">
    <mergeCell ref="E31:F31"/>
    <mergeCell ref="E32:F32"/>
    <mergeCell ref="E33:F33"/>
    <mergeCell ref="E35:F35"/>
    <mergeCell ref="E37:F37"/>
    <mergeCell ref="E34:F34"/>
    <mergeCell ref="E36:F36"/>
    <mergeCell ref="E64:F64"/>
    <mergeCell ref="E53:F53"/>
    <mergeCell ref="E47:F47"/>
    <mergeCell ref="E54:F54"/>
    <mergeCell ref="E59:F59"/>
    <mergeCell ref="E48:F48"/>
    <mergeCell ref="E49:F49"/>
    <mergeCell ref="E50:F50"/>
    <mergeCell ref="E51:F51"/>
    <mergeCell ref="E52:F52"/>
    <mergeCell ref="E58:F58"/>
    <mergeCell ref="E60:F60"/>
    <mergeCell ref="E61:F61"/>
    <mergeCell ref="E62:F62"/>
    <mergeCell ref="E63:F63"/>
    <mergeCell ref="E44:F44"/>
    <mergeCell ref="E45:F45"/>
    <mergeCell ref="E46:F46"/>
    <mergeCell ref="E56:F56"/>
    <mergeCell ref="E57:F57"/>
    <mergeCell ref="E19:F19"/>
    <mergeCell ref="E23:F23"/>
    <mergeCell ref="E24:F24"/>
    <mergeCell ref="E26:F26"/>
    <mergeCell ref="E28:F28"/>
    <mergeCell ref="E30:F30"/>
    <mergeCell ref="E25:F25"/>
    <mergeCell ref="E27:F27"/>
    <mergeCell ref="E29:F29"/>
    <mergeCell ref="E20:F20"/>
    <mergeCell ref="E22:F22"/>
    <mergeCell ref="J5:J6"/>
    <mergeCell ref="E17:F17"/>
    <mergeCell ref="K5:K6"/>
    <mergeCell ref="E6:F6"/>
    <mergeCell ref="E10:F10"/>
    <mergeCell ref="E11:F11"/>
    <mergeCell ref="I5:I6"/>
    <mergeCell ref="E18:F18"/>
    <mergeCell ref="E8:F8"/>
    <mergeCell ref="E9:F9"/>
    <mergeCell ref="E15:F15"/>
    <mergeCell ref="E12:F12"/>
    <mergeCell ref="E13:F13"/>
    <mergeCell ref="E14:F14"/>
    <mergeCell ref="E16:F16"/>
    <mergeCell ref="A5:A6"/>
    <mergeCell ref="B5:B6"/>
    <mergeCell ref="C5:C6"/>
    <mergeCell ref="D5:G5"/>
    <mergeCell ref="H5:H6"/>
    <mergeCell ref="C3:E3"/>
    <mergeCell ref="F3:G3"/>
    <mergeCell ref="I3:K3"/>
    <mergeCell ref="C4:E4"/>
    <mergeCell ref="F4:G4"/>
    <mergeCell ref="I4:K4"/>
    <mergeCell ref="C1:E1"/>
    <mergeCell ref="F1:G1"/>
    <mergeCell ref="I1:K1"/>
    <mergeCell ref="C2:E2"/>
    <mergeCell ref="F2:G2"/>
    <mergeCell ref="I2:K2"/>
    <mergeCell ref="E38:F38"/>
    <mergeCell ref="E41:F41"/>
    <mergeCell ref="E43:F43"/>
    <mergeCell ref="E42:F42"/>
    <mergeCell ref="E40:F40"/>
    <mergeCell ref="E39:F39"/>
  </mergeCell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2"/>
  <sheetViews>
    <sheetView zoomScale="85" zoomScaleNormal="85" workbookViewId="0">
      <pane ySplit="1" topLeftCell="A15" activePane="bottomLeft" state="frozen"/>
      <selection pane="bottomLeft" activeCell="C20" sqref="C20:H22"/>
    </sheetView>
  </sheetViews>
  <sheetFormatPr baseColWidth="10" defaultColWidth="9.1640625" defaultRowHeight="13" x14ac:dyDescent="0.15"/>
  <cols>
    <col min="1" max="1" width="9.1640625" style="216"/>
    <col min="2" max="2" width="37.5" style="78" customWidth="1"/>
    <col min="3" max="3" width="8.5" style="78" customWidth="1"/>
    <col min="4" max="4" width="8.6640625" style="78" customWidth="1"/>
    <col min="5" max="6" width="4.6640625" style="78" customWidth="1"/>
    <col min="7" max="7" width="8.6640625" style="78" customWidth="1"/>
    <col min="8" max="8" width="10" style="78" customWidth="1"/>
    <col min="9" max="16384" width="9.1640625" style="78"/>
  </cols>
  <sheetData>
    <row r="1" spans="1:13" s="79" customFormat="1" ht="43" thickBot="1" x14ac:dyDescent="0.2">
      <c r="A1" s="61" t="s">
        <v>1113</v>
      </c>
      <c r="B1" s="94" t="s">
        <v>0</v>
      </c>
      <c r="C1" s="441" t="s">
        <v>1151</v>
      </c>
      <c r="D1" s="442"/>
      <c r="E1" s="443"/>
      <c r="F1" s="441" t="s">
        <v>1155</v>
      </c>
      <c r="G1" s="443"/>
      <c r="H1" s="94" t="s">
        <v>1153</v>
      </c>
      <c r="I1" s="441" t="s">
        <v>1</v>
      </c>
      <c r="J1" s="442"/>
      <c r="K1" s="443"/>
    </row>
    <row r="2" spans="1:13" ht="33" customHeight="1" thickBot="1" x14ac:dyDescent="0.2">
      <c r="A2" s="7"/>
      <c r="B2" s="87" t="s">
        <v>87</v>
      </c>
      <c r="C2" s="88"/>
      <c r="D2" s="88"/>
      <c r="E2" s="88"/>
      <c r="F2" s="88"/>
      <c r="G2" s="88"/>
      <c r="H2" s="88"/>
      <c r="I2" s="88"/>
      <c r="J2" s="88"/>
      <c r="K2" s="89"/>
    </row>
    <row r="3" spans="1:13" ht="15.75" customHeight="1" thickBot="1" x14ac:dyDescent="0.2">
      <c r="A3" s="4"/>
      <c r="B3" s="5" t="s">
        <v>58</v>
      </c>
      <c r="C3" s="381" t="s">
        <v>3</v>
      </c>
      <c r="D3" s="382"/>
      <c r="E3" s="383"/>
      <c r="F3" s="381"/>
      <c r="G3" s="383"/>
      <c r="H3" s="16"/>
      <c r="I3" s="381"/>
      <c r="J3" s="382"/>
      <c r="K3" s="383"/>
    </row>
    <row r="4" spans="1:13" ht="66" customHeight="1" thickBot="1" x14ac:dyDescent="0.2">
      <c r="A4" s="201"/>
      <c r="B4" s="202" t="s">
        <v>1075</v>
      </c>
      <c r="C4" s="525">
        <v>0.56999999999999995</v>
      </c>
      <c r="D4" s="525"/>
      <c r="E4" s="525"/>
      <c r="F4" s="525">
        <v>0.62</v>
      </c>
      <c r="G4" s="525"/>
      <c r="H4" s="366">
        <v>0.67</v>
      </c>
      <c r="I4" s="473"/>
      <c r="J4" s="474"/>
      <c r="K4" s="475"/>
    </row>
    <row r="5" spans="1:13" ht="40" customHeight="1" thickBot="1" x14ac:dyDescent="0.2">
      <c r="A5" s="201"/>
      <c r="B5" s="73" t="s">
        <v>59</v>
      </c>
      <c r="C5" s="525">
        <v>0.56999999999999995</v>
      </c>
      <c r="D5" s="525"/>
      <c r="E5" s="525"/>
      <c r="F5" s="525">
        <v>0.57999999999999996</v>
      </c>
      <c r="G5" s="525"/>
      <c r="H5" s="366">
        <v>0.64</v>
      </c>
      <c r="I5" s="473"/>
      <c r="J5" s="474"/>
      <c r="K5" s="475"/>
    </row>
    <row r="6" spans="1:13" ht="32.25" customHeight="1" thickBot="1" x14ac:dyDescent="0.2">
      <c r="A6" s="447"/>
      <c r="B6" s="447" t="s">
        <v>6</v>
      </c>
      <c r="C6" s="447" t="s">
        <v>7</v>
      </c>
      <c r="D6" s="476" t="s">
        <v>8</v>
      </c>
      <c r="E6" s="477"/>
      <c r="F6" s="477"/>
      <c r="G6" s="478"/>
      <c r="H6" s="447" t="s">
        <v>9</v>
      </c>
      <c r="I6" s="447" t="s">
        <v>10</v>
      </c>
      <c r="J6" s="447" t="s">
        <v>11</v>
      </c>
      <c r="K6" s="447" t="s">
        <v>12</v>
      </c>
    </row>
    <row r="7" spans="1:13" ht="15" thickBot="1" x14ac:dyDescent="0.2">
      <c r="A7" s="448"/>
      <c r="B7" s="448"/>
      <c r="C7" s="448"/>
      <c r="D7" s="354" t="s">
        <v>1148</v>
      </c>
      <c r="E7" s="479" t="s">
        <v>1149</v>
      </c>
      <c r="F7" s="478"/>
      <c r="G7" s="354" t="s">
        <v>1150</v>
      </c>
      <c r="H7" s="448"/>
      <c r="I7" s="448"/>
      <c r="J7" s="448"/>
      <c r="K7" s="448"/>
    </row>
    <row r="8" spans="1:13" ht="29" thickBot="1" x14ac:dyDescent="0.2">
      <c r="A8" s="18"/>
      <c r="B8" s="17" t="s">
        <v>22</v>
      </c>
      <c r="C8" s="13"/>
      <c r="D8" s="14"/>
      <c r="E8" s="14"/>
      <c r="F8" s="14"/>
      <c r="G8" s="14"/>
      <c r="H8" s="14"/>
      <c r="I8" s="14"/>
      <c r="J8" s="14"/>
      <c r="K8" s="15"/>
    </row>
    <row r="9" spans="1:13" ht="114" customHeight="1" thickBot="1" x14ac:dyDescent="0.2">
      <c r="A9" s="8"/>
      <c r="B9" s="93" t="s">
        <v>60</v>
      </c>
      <c r="C9" s="93">
        <v>2021</v>
      </c>
      <c r="D9" s="255">
        <v>1173.06</v>
      </c>
      <c r="E9" s="493">
        <v>1173.06</v>
      </c>
      <c r="F9" s="494"/>
      <c r="G9" s="255">
        <v>1173.06</v>
      </c>
      <c r="H9" s="93"/>
      <c r="I9" s="93" t="s">
        <v>23</v>
      </c>
      <c r="J9" s="93" t="s">
        <v>61</v>
      </c>
      <c r="K9" s="93"/>
    </row>
    <row r="10" spans="1:13" ht="78.75" customHeight="1" thickBot="1" x14ac:dyDescent="0.2">
      <c r="A10" s="8"/>
      <c r="B10" s="93" t="s">
        <v>88</v>
      </c>
      <c r="C10" s="93">
        <v>2021</v>
      </c>
      <c r="D10" s="255">
        <v>4692.24</v>
      </c>
      <c r="E10" s="493">
        <v>4692.24</v>
      </c>
      <c r="F10" s="494"/>
      <c r="G10" s="255">
        <v>4692.24</v>
      </c>
      <c r="H10" s="93"/>
      <c r="I10" s="93" t="s">
        <v>24</v>
      </c>
      <c r="J10" s="93" t="s">
        <v>89</v>
      </c>
      <c r="K10" s="93"/>
    </row>
    <row r="11" spans="1:13" ht="81.75" customHeight="1" thickBot="1" x14ac:dyDescent="0.2">
      <c r="A11" s="8"/>
      <c r="B11" s="93" t="s">
        <v>88</v>
      </c>
      <c r="C11" s="93">
        <v>2021</v>
      </c>
      <c r="D11" s="255">
        <v>4692.24</v>
      </c>
      <c r="E11" s="493">
        <v>4692.24</v>
      </c>
      <c r="F11" s="494"/>
      <c r="G11" s="255">
        <v>4692.24</v>
      </c>
      <c r="H11" s="93"/>
      <c r="I11" s="93" t="s">
        <v>64</v>
      </c>
      <c r="J11" s="93" t="s">
        <v>89</v>
      </c>
      <c r="K11" s="93"/>
    </row>
    <row r="12" spans="1:13" ht="84" customHeight="1" thickBot="1" x14ac:dyDescent="0.2">
      <c r="A12" s="8"/>
      <c r="B12" s="29" t="s">
        <v>88</v>
      </c>
      <c r="C12" s="29">
        <v>2021</v>
      </c>
      <c r="D12" s="255">
        <v>4692.24</v>
      </c>
      <c r="E12" s="493">
        <v>4692.24</v>
      </c>
      <c r="F12" s="494"/>
      <c r="G12" s="255">
        <v>4692.24</v>
      </c>
      <c r="H12" s="29"/>
      <c r="I12" s="29" t="s">
        <v>66</v>
      </c>
      <c r="J12" s="29" t="s">
        <v>89</v>
      </c>
      <c r="K12" s="29"/>
    </row>
    <row r="13" spans="1:13" ht="81.75" customHeight="1" thickBot="1" x14ac:dyDescent="0.2">
      <c r="A13" s="8"/>
      <c r="B13" s="29" t="s">
        <v>1121</v>
      </c>
      <c r="C13" s="29">
        <v>2021</v>
      </c>
      <c r="D13" s="255">
        <v>4692.24</v>
      </c>
      <c r="E13" s="493">
        <v>4692.24</v>
      </c>
      <c r="F13" s="494"/>
      <c r="G13" s="255">
        <v>4692.24</v>
      </c>
      <c r="H13" s="29"/>
      <c r="I13" s="29" t="s">
        <v>33</v>
      </c>
      <c r="J13" s="29" t="s">
        <v>1076</v>
      </c>
      <c r="K13" s="29"/>
      <c r="M13" s="240"/>
    </row>
    <row r="14" spans="1:13" ht="80.25" customHeight="1" thickBot="1" x14ac:dyDescent="0.2">
      <c r="A14" s="8"/>
      <c r="B14" s="29" t="s">
        <v>1121</v>
      </c>
      <c r="C14" s="29">
        <v>2021</v>
      </c>
      <c r="D14" s="255">
        <v>4692.24</v>
      </c>
      <c r="E14" s="493">
        <v>4692.24</v>
      </c>
      <c r="F14" s="494"/>
      <c r="G14" s="255">
        <v>4692.24</v>
      </c>
      <c r="H14" s="29"/>
      <c r="I14" s="29" t="s">
        <v>62</v>
      </c>
      <c r="J14" s="29" t="s">
        <v>1076</v>
      </c>
      <c r="K14" s="29"/>
    </row>
    <row r="15" spans="1:13" ht="141" thickBot="1" x14ac:dyDescent="0.2">
      <c r="A15" s="8"/>
      <c r="B15" s="93" t="s">
        <v>57</v>
      </c>
      <c r="C15" s="93">
        <v>2021</v>
      </c>
      <c r="D15" s="260">
        <f>45000/3</f>
        <v>15000</v>
      </c>
      <c r="E15" s="495">
        <v>15000</v>
      </c>
      <c r="F15" s="496"/>
      <c r="G15" s="260">
        <v>15000</v>
      </c>
      <c r="H15" s="93"/>
      <c r="I15" s="93" t="s">
        <v>24</v>
      </c>
      <c r="J15" s="93" t="s">
        <v>63</v>
      </c>
      <c r="K15" s="93"/>
    </row>
    <row r="16" spans="1:13" ht="141" thickBot="1" x14ac:dyDescent="0.2">
      <c r="A16" s="8"/>
      <c r="B16" s="93" t="s">
        <v>57</v>
      </c>
      <c r="C16" s="93">
        <v>2021</v>
      </c>
      <c r="D16" s="260">
        <v>15000</v>
      </c>
      <c r="E16" s="495">
        <v>15000</v>
      </c>
      <c r="F16" s="496"/>
      <c r="G16" s="260">
        <v>15000</v>
      </c>
      <c r="H16" s="20"/>
      <c r="I16" s="20" t="s">
        <v>64</v>
      </c>
      <c r="J16" s="93" t="s">
        <v>65</v>
      </c>
      <c r="K16" s="93"/>
    </row>
    <row r="17" spans="1:11" ht="141" thickBot="1" x14ac:dyDescent="0.2">
      <c r="A17" s="8"/>
      <c r="B17" s="93" t="s">
        <v>57</v>
      </c>
      <c r="C17" s="93">
        <v>2021</v>
      </c>
      <c r="D17" s="260">
        <f>45000/3</f>
        <v>15000</v>
      </c>
      <c r="E17" s="495">
        <v>15000</v>
      </c>
      <c r="F17" s="496"/>
      <c r="G17" s="260">
        <v>15000</v>
      </c>
      <c r="H17" s="255"/>
      <c r="I17" s="21" t="s">
        <v>66</v>
      </c>
      <c r="J17" s="93" t="s">
        <v>67</v>
      </c>
      <c r="K17" s="93"/>
    </row>
    <row r="18" spans="1:11" ht="31.5" customHeight="1" thickBot="1" x14ac:dyDescent="0.2">
      <c r="A18" s="18"/>
      <c r="B18" s="17" t="s">
        <v>84</v>
      </c>
      <c r="C18" s="13"/>
      <c r="D18" s="277"/>
      <c r="E18" s="277"/>
      <c r="F18" s="277"/>
      <c r="G18" s="277"/>
      <c r="H18" s="14"/>
      <c r="I18" s="14"/>
      <c r="J18" s="14"/>
      <c r="K18" s="15"/>
    </row>
    <row r="19" spans="1:11" s="235" customFormat="1" ht="113" thickBot="1" x14ac:dyDescent="0.2">
      <c r="A19" s="28"/>
      <c r="B19" s="31" t="s">
        <v>151</v>
      </c>
      <c r="C19" s="29">
        <v>2022</v>
      </c>
      <c r="D19" s="260">
        <v>0</v>
      </c>
      <c r="E19" s="501">
        <v>0</v>
      </c>
      <c r="F19" s="502"/>
      <c r="G19" s="260">
        <v>18000</v>
      </c>
      <c r="H19" s="29"/>
      <c r="I19" s="29" t="s">
        <v>160</v>
      </c>
      <c r="J19" s="29" t="s">
        <v>115</v>
      </c>
      <c r="K19" s="29"/>
    </row>
    <row r="20" spans="1:11" ht="15" thickBot="1" x14ac:dyDescent="0.2">
      <c r="A20" s="8"/>
      <c r="B20" s="10" t="s">
        <v>17</v>
      </c>
      <c r="C20" s="93"/>
      <c r="D20" s="262">
        <f>SUM(D9:D17,D19)</f>
        <v>69634.259999999995</v>
      </c>
      <c r="E20" s="486">
        <f>SUM(E9:E17,E19)</f>
        <v>69634.259999999995</v>
      </c>
      <c r="F20" s="487"/>
      <c r="G20" s="262">
        <f>SUM(G9:G17,G19)</f>
        <v>87634.26</v>
      </c>
      <c r="H20" s="93"/>
      <c r="I20" s="93"/>
      <c r="J20" s="93"/>
      <c r="K20" s="93"/>
    </row>
    <row r="21" spans="1:11" ht="15" thickBot="1" x14ac:dyDescent="0.2">
      <c r="A21" s="8"/>
      <c r="B21" s="11" t="s">
        <v>13</v>
      </c>
      <c r="C21" s="93"/>
      <c r="D21" s="262">
        <v>0</v>
      </c>
      <c r="E21" s="486">
        <v>0</v>
      </c>
      <c r="F21" s="487"/>
      <c r="G21" s="262">
        <v>0</v>
      </c>
      <c r="H21" s="93"/>
      <c r="I21" s="93"/>
      <c r="J21" s="93"/>
      <c r="K21" s="93"/>
    </row>
    <row r="22" spans="1:11" ht="15" thickBot="1" x14ac:dyDescent="0.2">
      <c r="A22" s="8"/>
      <c r="B22" s="11" t="s">
        <v>14</v>
      </c>
      <c r="C22" s="93"/>
      <c r="D22" s="262">
        <v>69634.259999999995</v>
      </c>
      <c r="E22" s="486">
        <v>69634.259999999995</v>
      </c>
      <c r="F22" s="487"/>
      <c r="G22" s="262">
        <v>87634.26</v>
      </c>
      <c r="H22" s="93"/>
      <c r="I22" s="93"/>
      <c r="J22" s="93"/>
      <c r="K22" s="93"/>
    </row>
  </sheetData>
  <mergeCells count="34">
    <mergeCell ref="E19:F19"/>
    <mergeCell ref="E20:F20"/>
    <mergeCell ref="E21:F21"/>
    <mergeCell ref="E22:F22"/>
    <mergeCell ref="E11:F11"/>
    <mergeCell ref="E12:F12"/>
    <mergeCell ref="E13:F13"/>
    <mergeCell ref="E14:F14"/>
    <mergeCell ref="E16:F16"/>
    <mergeCell ref="E17:F17"/>
    <mergeCell ref="E15:F15"/>
    <mergeCell ref="J6:J7"/>
    <mergeCell ref="K6:K7"/>
    <mergeCell ref="E7:F7"/>
    <mergeCell ref="E9:F9"/>
    <mergeCell ref="E10:F10"/>
    <mergeCell ref="I6:I7"/>
    <mergeCell ref="A6:A7"/>
    <mergeCell ref="B6:B7"/>
    <mergeCell ref="C6:C7"/>
    <mergeCell ref="D6:G6"/>
    <mergeCell ref="H6:H7"/>
    <mergeCell ref="C4:E4"/>
    <mergeCell ref="F4:G4"/>
    <mergeCell ref="I4:K4"/>
    <mergeCell ref="C5:E5"/>
    <mergeCell ref="F5:G5"/>
    <mergeCell ref="I5:K5"/>
    <mergeCell ref="C1:E1"/>
    <mergeCell ref="F1:G1"/>
    <mergeCell ref="I1:K1"/>
    <mergeCell ref="C3:E3"/>
    <mergeCell ref="F3:G3"/>
    <mergeCell ref="I3:K3"/>
  </mergeCells>
  <pageMargins left="0.7" right="0.7" top="0.75" bottom="0.75" header="0.3" footer="0.3"/>
  <pageSetup orientation="portrait" horizontalDpi="300" verticalDpi="300" r:id="rId1"/>
  <ignoredErrors>
    <ignoredError sqref="D7:G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
  <sheetViews>
    <sheetView zoomScaleNormal="100" workbookViewId="0">
      <pane ySplit="1" topLeftCell="A27" activePane="bottomLeft" state="frozen"/>
      <selection pane="bottomLeft" activeCell="C41" sqref="C41"/>
    </sheetView>
  </sheetViews>
  <sheetFormatPr baseColWidth="10" defaultColWidth="9.1640625" defaultRowHeight="13" x14ac:dyDescent="0.15"/>
  <cols>
    <col min="1" max="1" width="9.1640625" style="216"/>
    <col min="2" max="2" width="37.5" style="78" customWidth="1"/>
    <col min="3" max="3" width="8.5" style="78" customWidth="1"/>
    <col min="4" max="4" width="8.6640625" style="78" customWidth="1"/>
    <col min="5" max="6" width="4.6640625" style="78" customWidth="1"/>
    <col min="7" max="7" width="8.6640625" style="78" customWidth="1"/>
    <col min="8" max="8" width="10" style="78" customWidth="1"/>
    <col min="9" max="16384" width="9.1640625" style="78"/>
  </cols>
  <sheetData>
    <row r="1" spans="1:11" s="79" customFormat="1" ht="43" thickBot="1" x14ac:dyDescent="0.2">
      <c r="A1" s="61" t="s">
        <v>1113</v>
      </c>
      <c r="B1" s="94" t="s">
        <v>0</v>
      </c>
      <c r="C1" s="441" t="s">
        <v>1151</v>
      </c>
      <c r="D1" s="442"/>
      <c r="E1" s="443"/>
      <c r="F1" s="441" t="s">
        <v>1155</v>
      </c>
      <c r="G1" s="443"/>
      <c r="H1" s="94" t="s">
        <v>1153</v>
      </c>
      <c r="I1" s="441" t="s">
        <v>1</v>
      </c>
      <c r="J1" s="442"/>
      <c r="K1" s="443"/>
    </row>
    <row r="2" spans="1:11" ht="16" customHeight="1" thickBot="1" x14ac:dyDescent="0.2">
      <c r="A2" s="7"/>
      <c r="B2" s="22" t="s">
        <v>86</v>
      </c>
      <c r="C2" s="23"/>
      <c r="D2" s="23"/>
      <c r="E2" s="23"/>
      <c r="F2" s="23"/>
      <c r="G2" s="23"/>
      <c r="H2" s="23"/>
      <c r="I2" s="23"/>
      <c r="J2" s="23"/>
      <c r="K2" s="24"/>
    </row>
    <row r="3" spans="1:11" s="235" customFormat="1" ht="15.75" customHeight="1" thickBot="1" x14ac:dyDescent="0.2">
      <c r="A3" s="201"/>
      <c r="B3" s="202" t="s">
        <v>82</v>
      </c>
      <c r="C3" s="473"/>
      <c r="D3" s="474"/>
      <c r="E3" s="475"/>
      <c r="F3" s="473"/>
      <c r="G3" s="475"/>
      <c r="H3" s="83"/>
      <c r="I3" s="473"/>
      <c r="J3" s="474"/>
      <c r="K3" s="475"/>
    </row>
    <row r="4" spans="1:11" ht="15.75" customHeight="1" thickBot="1" x14ac:dyDescent="0.2">
      <c r="A4" s="4"/>
      <c r="B4" s="6" t="s">
        <v>2</v>
      </c>
      <c r="C4" s="381" t="s">
        <v>3</v>
      </c>
      <c r="D4" s="382"/>
      <c r="E4" s="383"/>
      <c r="F4" s="381"/>
      <c r="G4" s="383"/>
      <c r="H4" s="16"/>
      <c r="I4" s="381"/>
      <c r="J4" s="382"/>
      <c r="K4" s="383"/>
    </row>
    <row r="5" spans="1:11" ht="32.25" customHeight="1" thickBot="1" x14ac:dyDescent="0.2">
      <c r="A5" s="447"/>
      <c r="B5" s="447" t="s">
        <v>6</v>
      </c>
      <c r="C5" s="447" t="s">
        <v>7</v>
      </c>
      <c r="D5" s="476" t="s">
        <v>8</v>
      </c>
      <c r="E5" s="477"/>
      <c r="F5" s="477"/>
      <c r="G5" s="478"/>
      <c r="H5" s="447" t="s">
        <v>9</v>
      </c>
      <c r="I5" s="447" t="s">
        <v>10</v>
      </c>
      <c r="J5" s="447" t="s">
        <v>11</v>
      </c>
      <c r="K5" s="447" t="s">
        <v>12</v>
      </c>
    </row>
    <row r="6" spans="1:11" ht="15" thickBot="1" x14ac:dyDescent="0.2">
      <c r="A6" s="448"/>
      <c r="B6" s="448"/>
      <c r="C6" s="448"/>
      <c r="D6" s="354" t="s">
        <v>1148</v>
      </c>
      <c r="E6" s="479" t="s">
        <v>1149</v>
      </c>
      <c r="F6" s="478"/>
      <c r="G6" s="354" t="s">
        <v>1150</v>
      </c>
      <c r="H6" s="448"/>
      <c r="I6" s="448"/>
      <c r="J6" s="448"/>
      <c r="K6" s="448"/>
    </row>
    <row r="7" spans="1:11" ht="29" thickBot="1" x14ac:dyDescent="0.2">
      <c r="A7" s="18"/>
      <c r="B7" s="17" t="s">
        <v>85</v>
      </c>
      <c r="C7" s="13"/>
      <c r="D7" s="14"/>
      <c r="E7" s="14"/>
      <c r="F7" s="14"/>
      <c r="G7" s="14"/>
      <c r="H7" s="14"/>
      <c r="I7" s="14"/>
      <c r="J7" s="14"/>
      <c r="K7" s="15"/>
    </row>
    <row r="8" spans="1:11" ht="57" thickBot="1" x14ac:dyDescent="0.2">
      <c r="A8" s="8"/>
      <c r="B8" s="93" t="s">
        <v>81</v>
      </c>
      <c r="C8" s="93">
        <v>2023</v>
      </c>
      <c r="D8" s="255">
        <v>22944</v>
      </c>
      <c r="E8" s="493">
        <v>22944</v>
      </c>
      <c r="F8" s="494"/>
      <c r="G8" s="255">
        <v>22944</v>
      </c>
      <c r="H8" s="93"/>
      <c r="I8" s="93" t="s">
        <v>152</v>
      </c>
      <c r="J8" s="93" t="s">
        <v>80</v>
      </c>
      <c r="K8" s="93"/>
    </row>
    <row r="9" spans="1:11" ht="86.25" customHeight="1" thickBot="1" x14ac:dyDescent="0.2">
      <c r="A9" s="8"/>
      <c r="B9" s="93" t="s">
        <v>153</v>
      </c>
      <c r="C9" s="93">
        <v>2021</v>
      </c>
      <c r="D9" s="262">
        <v>0</v>
      </c>
      <c r="E9" s="486">
        <v>0</v>
      </c>
      <c r="F9" s="487"/>
      <c r="G9" s="262">
        <v>0</v>
      </c>
      <c r="H9" s="93"/>
      <c r="I9" s="93" t="s">
        <v>24</v>
      </c>
      <c r="J9" s="93" t="s">
        <v>72</v>
      </c>
      <c r="K9" s="93"/>
    </row>
    <row r="10" spans="1:11" ht="78" customHeight="1" thickBot="1" x14ac:dyDescent="0.2">
      <c r="A10" s="8"/>
      <c r="B10" s="93" t="s">
        <v>156</v>
      </c>
      <c r="C10" s="93">
        <v>2021</v>
      </c>
      <c r="D10" s="262">
        <v>0</v>
      </c>
      <c r="E10" s="518">
        <v>0</v>
      </c>
      <c r="F10" s="519"/>
      <c r="G10" s="262">
        <v>0</v>
      </c>
      <c r="H10" s="93"/>
      <c r="I10" s="93" t="s">
        <v>64</v>
      </c>
      <c r="J10" s="93" t="s">
        <v>72</v>
      </c>
      <c r="K10" s="93"/>
    </row>
    <row r="11" spans="1:11" ht="57" thickBot="1" x14ac:dyDescent="0.2">
      <c r="A11" s="8"/>
      <c r="B11" s="93" t="s">
        <v>154</v>
      </c>
      <c r="C11" s="93">
        <v>2021</v>
      </c>
      <c r="D11" s="255">
        <v>4400</v>
      </c>
      <c r="E11" s="493">
        <v>4400</v>
      </c>
      <c r="F11" s="494"/>
      <c r="G11" s="255">
        <v>4400</v>
      </c>
      <c r="H11" s="93"/>
      <c r="I11" s="93" t="s">
        <v>24</v>
      </c>
      <c r="J11" s="93" t="s">
        <v>155</v>
      </c>
      <c r="K11" s="93"/>
    </row>
    <row r="12" spans="1:11" ht="29" thickBot="1" x14ac:dyDescent="0.2">
      <c r="A12" s="18"/>
      <c r="B12" s="17" t="s">
        <v>25</v>
      </c>
      <c r="C12" s="13"/>
      <c r="D12" s="277"/>
      <c r="E12" s="277"/>
      <c r="F12" s="277"/>
      <c r="G12" s="277"/>
      <c r="H12" s="14"/>
      <c r="I12" s="14"/>
      <c r="J12" s="14"/>
      <c r="K12" s="15"/>
    </row>
    <row r="13" spans="1:11" s="235" customFormat="1" ht="141.5" customHeight="1" thickBot="1" x14ac:dyDescent="0.2">
      <c r="A13" s="28"/>
      <c r="B13" s="29" t="s">
        <v>1077</v>
      </c>
      <c r="C13" s="29">
        <v>2022</v>
      </c>
      <c r="D13" s="260">
        <v>20000</v>
      </c>
      <c r="E13" s="501">
        <v>0</v>
      </c>
      <c r="F13" s="502"/>
      <c r="G13" s="260">
        <v>0</v>
      </c>
      <c r="H13" s="29"/>
      <c r="I13" s="29" t="s">
        <v>29</v>
      </c>
      <c r="J13" s="29" t="s">
        <v>79</v>
      </c>
      <c r="K13" s="29"/>
    </row>
    <row r="14" spans="1:11" ht="94" customHeight="1" thickBot="1" x14ac:dyDescent="0.2">
      <c r="A14" s="8"/>
      <c r="B14" s="93" t="s">
        <v>90</v>
      </c>
      <c r="C14" s="93">
        <v>2022</v>
      </c>
      <c r="D14" s="255">
        <v>4400</v>
      </c>
      <c r="E14" s="493">
        <v>4400</v>
      </c>
      <c r="F14" s="494"/>
      <c r="G14" s="255">
        <v>4400</v>
      </c>
      <c r="H14" s="93"/>
      <c r="I14" s="29" t="s">
        <v>901</v>
      </c>
      <c r="J14" s="93" t="s">
        <v>92</v>
      </c>
      <c r="K14" s="93"/>
    </row>
    <row r="15" spans="1:11" ht="85" thickBot="1" x14ac:dyDescent="0.2">
      <c r="A15" s="8"/>
      <c r="B15" s="93" t="s">
        <v>91</v>
      </c>
      <c r="C15" s="93">
        <v>2022</v>
      </c>
      <c r="D15" s="255">
        <v>6400</v>
      </c>
      <c r="E15" s="493">
        <v>6400</v>
      </c>
      <c r="F15" s="494"/>
      <c r="G15" s="255">
        <v>6400</v>
      </c>
      <c r="H15" s="93"/>
      <c r="I15" s="29" t="s">
        <v>901</v>
      </c>
      <c r="J15" s="93" t="s">
        <v>92</v>
      </c>
      <c r="K15" s="93"/>
    </row>
    <row r="16" spans="1:11" ht="57" thickBot="1" x14ac:dyDescent="0.2">
      <c r="A16" s="18"/>
      <c r="B16" s="19" t="s">
        <v>26</v>
      </c>
      <c r="C16" s="13"/>
      <c r="D16" s="277"/>
      <c r="E16" s="277"/>
      <c r="F16" s="277"/>
      <c r="G16" s="277"/>
      <c r="H16" s="14"/>
      <c r="I16" s="14"/>
      <c r="J16" s="14"/>
      <c r="K16" s="15"/>
    </row>
    <row r="17" spans="1:11" ht="169" thickBot="1" x14ac:dyDescent="0.2">
      <c r="A17" s="8"/>
      <c r="B17" s="93" t="s">
        <v>93</v>
      </c>
      <c r="C17" s="93">
        <v>2022</v>
      </c>
      <c r="D17" s="255">
        <v>28153.439999999999</v>
      </c>
      <c r="E17" s="493">
        <v>28153.439999999999</v>
      </c>
      <c r="F17" s="494"/>
      <c r="G17" s="255">
        <v>28153.439999999999</v>
      </c>
      <c r="H17" s="93"/>
      <c r="I17" s="93" t="s">
        <v>24</v>
      </c>
      <c r="J17" s="93" t="s">
        <v>78</v>
      </c>
      <c r="K17" s="93"/>
    </row>
    <row r="18" spans="1:11" ht="99" thickBot="1" x14ac:dyDescent="0.2">
      <c r="A18" s="8"/>
      <c r="B18" s="93" t="s">
        <v>94</v>
      </c>
      <c r="C18" s="93">
        <v>2022</v>
      </c>
      <c r="D18" s="255">
        <v>14076.72</v>
      </c>
      <c r="E18" s="493">
        <v>14076.72</v>
      </c>
      <c r="F18" s="494"/>
      <c r="G18" s="255">
        <v>14076.72</v>
      </c>
      <c r="H18" s="93"/>
      <c r="I18" s="93" t="s">
        <v>24</v>
      </c>
      <c r="J18" s="93" t="s">
        <v>77</v>
      </c>
      <c r="K18" s="93"/>
    </row>
    <row r="19" spans="1:11" ht="43" thickBot="1" x14ac:dyDescent="0.2">
      <c r="A19" s="8"/>
      <c r="B19" s="93" t="s">
        <v>157</v>
      </c>
      <c r="C19" s="21">
        <v>2022</v>
      </c>
      <c r="D19" s="261">
        <v>4830</v>
      </c>
      <c r="E19" s="493">
        <v>4830</v>
      </c>
      <c r="F19" s="494"/>
      <c r="G19" s="261">
        <v>4830</v>
      </c>
      <c r="H19" s="20"/>
      <c r="I19" s="21" t="s">
        <v>24</v>
      </c>
      <c r="J19" s="21" t="s">
        <v>72</v>
      </c>
      <c r="K19" s="93"/>
    </row>
    <row r="20" spans="1:11" ht="85" thickBot="1" x14ac:dyDescent="0.2">
      <c r="A20" s="8"/>
      <c r="B20" s="93" t="s">
        <v>76</v>
      </c>
      <c r="C20" s="21">
        <v>2021</v>
      </c>
      <c r="D20" s="261">
        <v>4830</v>
      </c>
      <c r="E20" s="493">
        <v>4830</v>
      </c>
      <c r="F20" s="494"/>
      <c r="G20" s="261">
        <v>4830</v>
      </c>
      <c r="H20" s="20"/>
      <c r="I20" s="21" t="s">
        <v>96</v>
      </c>
      <c r="J20" s="21" t="s">
        <v>95</v>
      </c>
      <c r="K20" s="93"/>
    </row>
    <row r="21" spans="1:11" ht="25.5" customHeight="1" thickBot="1" x14ac:dyDescent="0.2">
      <c r="A21" s="18"/>
      <c r="B21" s="17" t="s">
        <v>27</v>
      </c>
      <c r="C21" s="13"/>
      <c r="D21" s="277"/>
      <c r="E21" s="277"/>
      <c r="F21" s="277"/>
      <c r="G21" s="277"/>
      <c r="H21" s="14"/>
      <c r="I21" s="14"/>
      <c r="J21" s="14"/>
      <c r="K21" s="15"/>
    </row>
    <row r="22" spans="1:11" s="235" customFormat="1" ht="169" thickBot="1" x14ac:dyDescent="0.2">
      <c r="A22" s="28"/>
      <c r="B22" s="29" t="s">
        <v>158</v>
      </c>
      <c r="C22" s="29">
        <v>2022</v>
      </c>
      <c r="D22" s="260">
        <v>1173.0600000000002</v>
      </c>
      <c r="E22" s="501">
        <v>0</v>
      </c>
      <c r="F22" s="502"/>
      <c r="G22" s="260">
        <v>0</v>
      </c>
      <c r="H22" s="29"/>
      <c r="I22" s="29" t="s">
        <v>24</v>
      </c>
      <c r="J22" s="29" t="s">
        <v>75</v>
      </c>
      <c r="K22" s="29"/>
    </row>
    <row r="23" spans="1:11" s="235" customFormat="1" ht="59.25" customHeight="1" thickBot="1" x14ac:dyDescent="0.2">
      <c r="A23" s="28"/>
      <c r="B23" s="29" t="s">
        <v>900</v>
      </c>
      <c r="C23" s="33">
        <v>2022</v>
      </c>
      <c r="D23" s="259">
        <v>28153.439999999999</v>
      </c>
      <c r="E23" s="501">
        <v>28153.439999999999</v>
      </c>
      <c r="F23" s="502"/>
      <c r="G23" s="259">
        <v>28153.439999999999</v>
      </c>
      <c r="H23" s="33"/>
      <c r="I23" s="34" t="s">
        <v>24</v>
      </c>
      <c r="J23" s="34" t="s">
        <v>74</v>
      </c>
      <c r="K23" s="29"/>
    </row>
    <row r="24" spans="1:11" s="235" customFormat="1" ht="43" thickBot="1" x14ac:dyDescent="0.2">
      <c r="A24" s="28"/>
      <c r="B24" s="29" t="s">
        <v>73</v>
      </c>
      <c r="C24" s="34">
        <v>2022</v>
      </c>
      <c r="D24" s="259">
        <v>4830</v>
      </c>
      <c r="E24" s="501">
        <v>4830</v>
      </c>
      <c r="F24" s="502"/>
      <c r="G24" s="259">
        <v>4830</v>
      </c>
      <c r="H24" s="33"/>
      <c r="I24" s="34" t="s">
        <v>24</v>
      </c>
      <c r="J24" s="34" t="s">
        <v>72</v>
      </c>
      <c r="K24" s="29"/>
    </row>
    <row r="25" spans="1:11" ht="29" thickBot="1" x14ac:dyDescent="0.2">
      <c r="A25" s="18"/>
      <c r="B25" s="241" t="s">
        <v>28</v>
      </c>
      <c r="C25" s="242"/>
      <c r="D25" s="278"/>
      <c r="E25" s="278"/>
      <c r="F25" s="278"/>
      <c r="G25" s="277"/>
      <c r="H25" s="14"/>
      <c r="I25" s="14"/>
      <c r="J25" s="14"/>
      <c r="K25" s="15"/>
    </row>
    <row r="26" spans="1:11" ht="57" thickBot="1" x14ac:dyDescent="0.2">
      <c r="A26" s="8"/>
      <c r="B26" s="29" t="s">
        <v>1122</v>
      </c>
      <c r="C26" s="29">
        <v>2022</v>
      </c>
      <c r="D26" s="255">
        <v>4830</v>
      </c>
      <c r="E26" s="493">
        <v>4830</v>
      </c>
      <c r="F26" s="494"/>
      <c r="G26" s="255">
        <v>4830</v>
      </c>
      <c r="H26" s="93"/>
      <c r="I26" s="93" t="s">
        <v>24</v>
      </c>
      <c r="J26" s="93" t="s">
        <v>72</v>
      </c>
      <c r="K26" s="93"/>
    </row>
    <row r="27" spans="1:11" ht="141" thickBot="1" x14ac:dyDescent="0.2">
      <c r="A27" s="8"/>
      <c r="B27" s="93" t="s">
        <v>71</v>
      </c>
      <c r="C27" s="93">
        <v>2021</v>
      </c>
      <c r="D27" s="255">
        <v>1173.0600000000002</v>
      </c>
      <c r="E27" s="493">
        <v>0</v>
      </c>
      <c r="F27" s="494"/>
      <c r="G27" s="255">
        <v>0</v>
      </c>
      <c r="H27" s="93"/>
      <c r="I27" s="93" t="s">
        <v>69</v>
      </c>
      <c r="J27" s="93" t="s">
        <v>70</v>
      </c>
      <c r="K27" s="93"/>
    </row>
    <row r="28" spans="1:11" ht="104.5" customHeight="1" thickBot="1" x14ac:dyDescent="0.2">
      <c r="A28" s="8"/>
      <c r="B28" s="29" t="s">
        <v>902</v>
      </c>
      <c r="C28" s="93">
        <v>2022</v>
      </c>
      <c r="D28" s="255">
        <f>2500+2*1173.06</f>
        <v>4846.12</v>
      </c>
      <c r="E28" s="493">
        <f>2500+1173.06</f>
        <v>3673.06</v>
      </c>
      <c r="F28" s="494"/>
      <c r="G28" s="255">
        <f>2500+1173.06</f>
        <v>3673.06</v>
      </c>
      <c r="H28" s="93"/>
      <c r="I28" s="93" t="s">
        <v>159</v>
      </c>
      <c r="J28" s="93" t="s">
        <v>161</v>
      </c>
      <c r="K28" s="93"/>
    </row>
    <row r="29" spans="1:11" ht="29" thickBot="1" x14ac:dyDescent="0.2">
      <c r="A29" s="8"/>
      <c r="B29" s="93" t="s">
        <v>903</v>
      </c>
      <c r="C29" s="93">
        <v>2021</v>
      </c>
      <c r="D29" s="255">
        <v>1300</v>
      </c>
      <c r="E29" s="493">
        <v>1300</v>
      </c>
      <c r="F29" s="494"/>
      <c r="G29" s="255">
        <v>1300</v>
      </c>
      <c r="H29" s="93"/>
      <c r="I29" s="93" t="s">
        <v>68</v>
      </c>
      <c r="J29" s="93" t="s">
        <v>83</v>
      </c>
      <c r="K29" s="93"/>
    </row>
    <row r="30" spans="1:11" ht="15" thickBot="1" x14ac:dyDescent="0.2">
      <c r="A30" s="8"/>
      <c r="B30" s="10" t="s">
        <v>18</v>
      </c>
      <c r="C30" s="93"/>
      <c r="D30" s="283">
        <f>SUM(D8:D11,D13:D15,D17:D20,D22:D24,D26:D29)</f>
        <v>156339.84</v>
      </c>
      <c r="E30" s="526">
        <f>SUM(E8:E11,E13:E15,E17:E20,E22:E24,E26:E29)</f>
        <v>132820.66</v>
      </c>
      <c r="F30" s="527"/>
      <c r="G30" s="283">
        <f>SUM(G8:G11,G13:G15,G17:G20,G22:G24,G26:G29)</f>
        <v>132820.66</v>
      </c>
      <c r="H30" s="93"/>
      <c r="I30" s="93"/>
      <c r="J30" s="93"/>
      <c r="K30" s="93"/>
    </row>
    <row r="31" spans="1:11" ht="15" thickBot="1" x14ac:dyDescent="0.2">
      <c r="A31" s="8"/>
      <c r="B31" s="11" t="s">
        <v>13</v>
      </c>
      <c r="C31" s="93"/>
      <c r="D31" s="262">
        <v>0</v>
      </c>
      <c r="E31" s="486">
        <v>0</v>
      </c>
      <c r="F31" s="487"/>
      <c r="G31" s="262">
        <v>0</v>
      </c>
      <c r="H31" s="93"/>
      <c r="I31" s="93"/>
      <c r="J31" s="93"/>
      <c r="K31" s="93"/>
    </row>
    <row r="32" spans="1:11" ht="15" thickBot="1" x14ac:dyDescent="0.2">
      <c r="A32" s="8"/>
      <c r="B32" s="11" t="s">
        <v>14</v>
      </c>
      <c r="C32" s="93"/>
      <c r="D32" s="262">
        <v>156339.84</v>
      </c>
      <c r="E32" s="486">
        <v>132820.66</v>
      </c>
      <c r="F32" s="487"/>
      <c r="G32" s="262">
        <v>132820.66</v>
      </c>
      <c r="H32" s="93"/>
      <c r="I32" s="93"/>
      <c r="J32" s="93"/>
      <c r="K32" s="93"/>
    </row>
    <row r="33" spans="1:11" ht="32.25" customHeight="1" thickBot="1" x14ac:dyDescent="0.2">
      <c r="A33" s="447"/>
      <c r="B33" s="447" t="s">
        <v>6</v>
      </c>
      <c r="C33" s="447" t="s">
        <v>7</v>
      </c>
      <c r="D33" s="476" t="s">
        <v>15</v>
      </c>
      <c r="E33" s="477"/>
      <c r="F33" s="477"/>
      <c r="G33" s="478"/>
      <c r="H33" s="447" t="s">
        <v>9</v>
      </c>
      <c r="I33" s="447" t="s">
        <v>10</v>
      </c>
      <c r="J33" s="447" t="s">
        <v>11</v>
      </c>
      <c r="K33" s="447" t="s">
        <v>12</v>
      </c>
    </row>
    <row r="34" spans="1:11" ht="15" thickBot="1" x14ac:dyDescent="0.2">
      <c r="A34" s="448"/>
      <c r="B34" s="448"/>
      <c r="C34" s="448"/>
      <c r="D34" s="354" t="s">
        <v>1148</v>
      </c>
      <c r="E34" s="479" t="s">
        <v>1149</v>
      </c>
      <c r="F34" s="478"/>
      <c r="G34" s="354" t="s">
        <v>1150</v>
      </c>
      <c r="H34" s="448"/>
      <c r="I34" s="448"/>
      <c r="J34" s="448"/>
      <c r="K34" s="448"/>
    </row>
    <row r="35" spans="1:11" ht="15" thickBot="1" x14ac:dyDescent="0.2">
      <c r="A35" s="8"/>
      <c r="B35" s="10" t="s">
        <v>1166</v>
      </c>
      <c r="C35" s="93"/>
      <c r="D35" s="262">
        <f>'Kapitulli III (III.1)'!D60+'Kapitulli III (III.2)'!D28+'Kapitulli III (III.3)'!D62+'Kapitulli III (III.4) '!D20+'Kapitulli III (III.5)'!D30</f>
        <v>1353631.3850000002</v>
      </c>
      <c r="E35" s="486">
        <f>'Kapitulli III (III.1)'!E60:F60+'Kapitulli III (III.2)'!E28:F28+'Kapitulli III (III.3)'!E62:F62+'Kapitulli III (III.4) '!E20:F20+'Kapitulli III (III.5)'!E30:F30</f>
        <v>1297512.6850000001</v>
      </c>
      <c r="F35" s="428"/>
      <c r="G35" s="262">
        <f>'Kapitulli III (III.1)'!G60+'Kapitulli III (III.2)'!G28+'Kapitulli III (III.3)'!G62+'Kapitulli III (III.4) '!G20+'Kapitulli III (III.5)'!G30</f>
        <v>1099688.22</v>
      </c>
      <c r="H35" s="93"/>
      <c r="I35" s="93"/>
      <c r="J35" s="93"/>
      <c r="K35" s="93"/>
    </row>
    <row r="36" spans="1:11" ht="15" thickBot="1" x14ac:dyDescent="0.2">
      <c r="A36" s="8"/>
      <c r="B36" s="11" t="s">
        <v>13</v>
      </c>
      <c r="C36" s="93"/>
      <c r="D36" s="262">
        <f>'Kapitulli III (III.1)'!D61+'Kapitulli III (III.2)'!D29+'Kapitulli III (III.3)'!D63+'Kapitulli III (III.4) '!D21+'Kapitulli III (III.5)'!D31</f>
        <v>0</v>
      </c>
      <c r="E36" s="486">
        <f>'Kapitulli III (III.1)'!E61:F61+'Kapitulli III (III.2)'!E29:F29+'Kapitulli III (III.3)'!E63:F63+'Kapitulli III (III.4) '!E21:F21+'Kapitulli III (III.5)'!E31:F31</f>
        <v>0</v>
      </c>
      <c r="F36" s="428"/>
      <c r="G36" s="262">
        <f>'Kapitulli III (III.1)'!G61+'Kapitulli III (III.2)'!G29+'Kapitulli III (III.3)'!G63+'Kapitulli III (III.4) '!G21+'Kapitulli III (III.5)'!G31</f>
        <v>0</v>
      </c>
      <c r="H36" s="93"/>
      <c r="I36" s="93"/>
      <c r="J36" s="93"/>
      <c r="K36" s="93"/>
    </row>
    <row r="37" spans="1:11" ht="15" thickBot="1" x14ac:dyDescent="0.2">
      <c r="A37" s="8"/>
      <c r="B37" s="11" t="s">
        <v>14</v>
      </c>
      <c r="C37" s="93"/>
      <c r="D37" s="262">
        <f>'Kapitulli III (III.1)'!D62+'Kapitulli III (III.2)'!D30+'Kapitulli III (III.3)'!D64+'Kapitulli III (III.4) '!D22+'Kapitulli III (III.5)'!D32</f>
        <v>1353631.3850000002</v>
      </c>
      <c r="E37" s="486">
        <f>'Kapitulli III (III.1)'!E62:F62+'Kapitulli III (III.2)'!E30:F30+'Kapitulli III (III.3)'!E64:F64+'Kapitulli III (III.4) '!E22:F22+'Kapitulli III (III.5)'!E32:F32</f>
        <v>1297512.6850000001</v>
      </c>
      <c r="F37" s="428"/>
      <c r="G37" s="262">
        <f>'Kapitulli III (III.1)'!G62+'Kapitulli III (III.2)'!G30+'Kapitulli III (III.3)'!G64+'Kapitulli III (III.4) '!G22+'Kapitulli III (III.5)'!G32</f>
        <v>1099688.22</v>
      </c>
      <c r="H37" s="93"/>
      <c r="I37" s="93"/>
      <c r="J37" s="93"/>
      <c r="K37" s="93"/>
    </row>
  </sheetData>
  <mergeCells count="51">
    <mergeCell ref="E36:F36"/>
    <mergeCell ref="E35:F35"/>
    <mergeCell ref="E37:F37"/>
    <mergeCell ref="H33:H34"/>
    <mergeCell ref="I33:I34"/>
    <mergeCell ref="J33:J34"/>
    <mergeCell ref="K33:K34"/>
    <mergeCell ref="E34:F34"/>
    <mergeCell ref="E32:F32"/>
    <mergeCell ref="E29:F29"/>
    <mergeCell ref="A33:A34"/>
    <mergeCell ref="B33:B34"/>
    <mergeCell ref="C33:C34"/>
    <mergeCell ref="D33:G33"/>
    <mergeCell ref="E26:F26"/>
    <mergeCell ref="E27:F27"/>
    <mergeCell ref="E28:F28"/>
    <mergeCell ref="E30:F30"/>
    <mergeCell ref="E31:F31"/>
    <mergeCell ref="E8:F8"/>
    <mergeCell ref="E9:F9"/>
    <mergeCell ref="E11:F11"/>
    <mergeCell ref="E14:F14"/>
    <mergeCell ref="E15:F15"/>
    <mergeCell ref="E10:F10"/>
    <mergeCell ref="C4:E4"/>
    <mergeCell ref="F4:G4"/>
    <mergeCell ref="I4:K4"/>
    <mergeCell ref="A5:A6"/>
    <mergeCell ref="B5:B6"/>
    <mergeCell ref="C5:C6"/>
    <mergeCell ref="D5:G5"/>
    <mergeCell ref="H5:H6"/>
    <mergeCell ref="I5:I6"/>
    <mergeCell ref="J5:J6"/>
    <mergeCell ref="K5:K6"/>
    <mergeCell ref="E6:F6"/>
    <mergeCell ref="C1:E1"/>
    <mergeCell ref="F1:G1"/>
    <mergeCell ref="I1:K1"/>
    <mergeCell ref="C3:E3"/>
    <mergeCell ref="F3:G3"/>
    <mergeCell ref="I3:K3"/>
    <mergeCell ref="E23:F23"/>
    <mergeCell ref="E24:F24"/>
    <mergeCell ref="E19:F19"/>
    <mergeCell ref="E20:F20"/>
    <mergeCell ref="E13:F13"/>
    <mergeCell ref="E17:F17"/>
    <mergeCell ref="E18:F18"/>
    <mergeCell ref="E22:F22"/>
  </mergeCells>
  <pageMargins left="0.7" right="0.7" top="0.75" bottom="0.75" header="0.3" footer="0.3"/>
  <pageSetup orientation="portrait" horizontalDpi="300" verticalDpi="300" r:id="rId1"/>
  <ignoredErrors>
    <ignoredError sqref="E36:F37" formulaRange="1"/>
    <ignoredError sqref="D6:G6 D34:G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6"/>
  <sheetViews>
    <sheetView zoomScale="85" zoomScaleNormal="85" workbookViewId="0">
      <pane ySplit="1" topLeftCell="A30" activePane="bottomLeft" state="frozen"/>
      <selection pane="bottomLeft" activeCell="C35" sqref="C35:H44"/>
    </sheetView>
  </sheetViews>
  <sheetFormatPr baseColWidth="10" defaultColWidth="9.1640625" defaultRowHeight="15" x14ac:dyDescent="0.2"/>
  <cols>
    <col min="1" max="1" width="9.1640625" style="1"/>
    <col min="2" max="2" width="37.5" style="1" customWidth="1"/>
    <col min="3" max="3" width="8.5" style="1" customWidth="1"/>
    <col min="4" max="4" width="8.6640625" style="1" customWidth="1"/>
    <col min="5" max="6" width="4.6640625" style="1" customWidth="1"/>
    <col min="7" max="7" width="8.6640625" style="1" customWidth="1"/>
    <col min="8" max="8" width="9.6640625" style="1" customWidth="1"/>
    <col min="9" max="9" width="7.5" style="1" customWidth="1"/>
    <col min="10" max="10" width="17.83203125" style="1" customWidth="1"/>
    <col min="11" max="11" width="9.1640625" style="1"/>
  </cols>
  <sheetData>
    <row r="1" spans="1:11" ht="57" thickBot="1" x14ac:dyDescent="0.25">
      <c r="A1" s="61" t="s">
        <v>5</v>
      </c>
      <c r="B1" s="94">
        <f>++'Kapitulli IV (IV.1)'!J9</f>
        <v>0</v>
      </c>
      <c r="C1" s="441" t="s">
        <v>1151</v>
      </c>
      <c r="D1" s="442"/>
      <c r="E1" s="443"/>
      <c r="F1" s="441" t="s">
        <v>1155</v>
      </c>
      <c r="G1" s="443"/>
      <c r="H1" s="94" t="s">
        <v>1153</v>
      </c>
      <c r="I1" s="441" t="s">
        <v>1</v>
      </c>
      <c r="J1" s="442"/>
      <c r="K1" s="443"/>
    </row>
    <row r="2" spans="1:11" ht="29" thickBot="1" x14ac:dyDescent="0.25">
      <c r="A2" s="2"/>
      <c r="B2" s="3" t="s">
        <v>380</v>
      </c>
      <c r="C2" s="522"/>
      <c r="D2" s="522"/>
      <c r="E2" s="522"/>
      <c r="F2" s="523"/>
      <c r="G2" s="523"/>
      <c r="H2" s="39"/>
      <c r="I2" s="522"/>
      <c r="J2" s="522"/>
      <c r="K2" s="524"/>
    </row>
    <row r="3" spans="1:11" ht="15.75" customHeight="1" thickBot="1" x14ac:dyDescent="0.25">
      <c r="A3" s="201"/>
      <c r="B3" s="202" t="s">
        <v>1078</v>
      </c>
      <c r="C3" s="381">
        <v>0.46</v>
      </c>
      <c r="D3" s="382"/>
      <c r="E3" s="383"/>
      <c r="F3" s="381">
        <v>0.53</v>
      </c>
      <c r="G3" s="383"/>
      <c r="H3" s="16">
        <v>0.61</v>
      </c>
      <c r="I3" s="473"/>
      <c r="J3" s="474"/>
      <c r="K3" s="475"/>
    </row>
    <row r="4" spans="1:11" ht="16" thickBot="1" x14ac:dyDescent="0.25">
      <c r="A4" s="7"/>
      <c r="B4" s="467" t="s">
        <v>379</v>
      </c>
      <c r="C4" s="468"/>
      <c r="D4" s="468"/>
      <c r="E4" s="468"/>
      <c r="F4" s="468"/>
      <c r="G4" s="468"/>
      <c r="H4" s="468"/>
      <c r="I4" s="468"/>
      <c r="J4" s="468"/>
      <c r="K4" s="469"/>
    </row>
    <row r="5" spans="1:11" ht="45" customHeight="1" thickBot="1" x14ac:dyDescent="0.25">
      <c r="A5" s="4"/>
      <c r="B5" s="60" t="s">
        <v>378</v>
      </c>
      <c r="C5" s="384">
        <v>0.36</v>
      </c>
      <c r="D5" s="425"/>
      <c r="E5" s="385"/>
      <c r="F5" s="384">
        <v>0.6</v>
      </c>
      <c r="G5" s="385"/>
      <c r="H5" s="361">
        <v>0.63</v>
      </c>
      <c r="I5" s="381"/>
      <c r="J5" s="382"/>
      <c r="K5" s="383"/>
    </row>
    <row r="6" spans="1:11" ht="61" customHeight="1" thickBot="1" x14ac:dyDescent="0.25">
      <c r="A6" s="4"/>
      <c r="B6" s="59" t="s">
        <v>377</v>
      </c>
      <c r="C6" s="384">
        <v>0.56000000000000005</v>
      </c>
      <c r="D6" s="425"/>
      <c r="E6" s="385"/>
      <c r="F6" s="384"/>
      <c r="G6" s="385"/>
      <c r="H6" s="361"/>
      <c r="I6" s="381"/>
      <c r="J6" s="382"/>
      <c r="K6" s="383"/>
    </row>
    <row r="7" spans="1:11" ht="32.25" customHeight="1" thickBot="1" x14ac:dyDescent="0.25">
      <c r="A7" s="447"/>
      <c r="B7" s="447" t="s">
        <v>6</v>
      </c>
      <c r="C7" s="447" t="s">
        <v>7</v>
      </c>
      <c r="D7" s="476" t="s">
        <v>8</v>
      </c>
      <c r="E7" s="477"/>
      <c r="F7" s="477"/>
      <c r="G7" s="478"/>
      <c r="H7" s="447" t="s">
        <v>9</v>
      </c>
      <c r="I7" s="447" t="s">
        <v>10</v>
      </c>
      <c r="J7" s="447" t="s">
        <v>11</v>
      </c>
      <c r="K7" s="447" t="s">
        <v>12</v>
      </c>
    </row>
    <row r="8" spans="1:11" ht="16" thickBot="1" x14ac:dyDescent="0.25">
      <c r="A8" s="448"/>
      <c r="B8" s="448"/>
      <c r="C8" s="448"/>
      <c r="D8" s="354" t="s">
        <v>1148</v>
      </c>
      <c r="E8" s="479" t="s">
        <v>1149</v>
      </c>
      <c r="F8" s="478"/>
      <c r="G8" s="354" t="s">
        <v>1150</v>
      </c>
      <c r="H8" s="448"/>
      <c r="I8" s="448"/>
      <c r="J8" s="448"/>
      <c r="K8" s="448"/>
    </row>
    <row r="9" spans="1:11" ht="58" customHeight="1" thickBot="1" x14ac:dyDescent="0.25">
      <c r="A9" s="18"/>
      <c r="B9" s="52" t="s">
        <v>376</v>
      </c>
      <c r="C9" s="13"/>
      <c r="D9" s="14"/>
      <c r="E9" s="14"/>
      <c r="F9" s="14"/>
      <c r="G9" s="14"/>
      <c r="H9" s="14"/>
      <c r="I9" s="14"/>
      <c r="J9" s="14"/>
      <c r="K9" s="15"/>
    </row>
    <row r="10" spans="1:11" ht="68.25" customHeight="1" thickBot="1" x14ac:dyDescent="0.25">
      <c r="A10" s="8"/>
      <c r="B10" s="31" t="s">
        <v>375</v>
      </c>
      <c r="C10" s="93">
        <v>2021</v>
      </c>
      <c r="D10" s="255">
        <f>6451.83+1900</f>
        <v>8351.83</v>
      </c>
      <c r="E10" s="493">
        <v>0</v>
      </c>
      <c r="F10" s="494"/>
      <c r="G10" s="255">
        <v>0</v>
      </c>
      <c r="H10" s="256"/>
      <c r="I10" s="38" t="s">
        <v>374</v>
      </c>
      <c r="J10" s="93" t="s">
        <v>373</v>
      </c>
      <c r="K10" s="93"/>
    </row>
    <row r="11" spans="1:11" ht="89.25" customHeight="1" thickBot="1" x14ac:dyDescent="0.25">
      <c r="A11" s="8"/>
      <c r="B11" s="74" t="s">
        <v>372</v>
      </c>
      <c r="C11" s="33">
        <v>2022</v>
      </c>
      <c r="D11" s="262">
        <v>0</v>
      </c>
      <c r="E11" s="486">
        <v>0</v>
      </c>
      <c r="F11" s="487"/>
      <c r="G11" s="262">
        <v>0</v>
      </c>
      <c r="H11" s="256"/>
      <c r="I11" s="38" t="s">
        <v>369</v>
      </c>
      <c r="J11" s="30" t="s">
        <v>371</v>
      </c>
      <c r="K11" s="93"/>
    </row>
    <row r="12" spans="1:11" ht="71.25" customHeight="1" thickBot="1" x14ac:dyDescent="0.25">
      <c r="A12" s="28"/>
      <c r="B12" s="29" t="s">
        <v>1079</v>
      </c>
      <c r="C12" s="29">
        <v>2022</v>
      </c>
      <c r="D12" s="279">
        <v>0</v>
      </c>
      <c r="E12" s="528">
        <v>0</v>
      </c>
      <c r="F12" s="529"/>
      <c r="G12" s="279">
        <v>0</v>
      </c>
      <c r="H12" s="257"/>
      <c r="I12" s="31" t="s">
        <v>369</v>
      </c>
      <c r="J12" s="29" t="s">
        <v>847</v>
      </c>
      <c r="K12" s="29"/>
    </row>
    <row r="13" spans="1:11" ht="86.25" customHeight="1" thickBot="1" x14ac:dyDescent="0.25">
      <c r="A13" s="8"/>
      <c r="B13" s="57" t="s">
        <v>370</v>
      </c>
      <c r="C13" s="29">
        <v>2022</v>
      </c>
      <c r="D13" s="262">
        <v>0</v>
      </c>
      <c r="E13" s="486">
        <v>0</v>
      </c>
      <c r="F13" s="487"/>
      <c r="G13" s="262">
        <v>0</v>
      </c>
      <c r="H13" s="256"/>
      <c r="I13" s="38" t="s">
        <v>369</v>
      </c>
      <c r="J13" s="30" t="s">
        <v>368</v>
      </c>
      <c r="K13" s="93"/>
    </row>
    <row r="14" spans="1:11" ht="29" thickBot="1" x14ac:dyDescent="0.25">
      <c r="A14" s="8"/>
      <c r="B14" s="29" t="s">
        <v>367</v>
      </c>
      <c r="C14" s="93">
        <v>2022</v>
      </c>
      <c r="D14" s="255">
        <v>0</v>
      </c>
      <c r="E14" s="493">
        <v>25000</v>
      </c>
      <c r="F14" s="494"/>
      <c r="G14" s="255">
        <v>0</v>
      </c>
      <c r="H14" s="256"/>
      <c r="I14" s="38" t="s">
        <v>366</v>
      </c>
      <c r="J14" s="93" t="s">
        <v>365</v>
      </c>
      <c r="K14" s="93"/>
    </row>
    <row r="15" spans="1:11" ht="43" thickBot="1" x14ac:dyDescent="0.25">
      <c r="A15" s="18"/>
      <c r="B15" s="52" t="s">
        <v>364</v>
      </c>
      <c r="C15" s="13"/>
      <c r="D15" s="277"/>
      <c r="E15" s="277"/>
      <c r="F15" s="277"/>
      <c r="G15" s="277"/>
      <c r="H15" s="14"/>
      <c r="I15" s="14"/>
      <c r="J15" s="14"/>
      <c r="K15" s="15"/>
    </row>
    <row r="16" spans="1:11" ht="85" thickBot="1" x14ac:dyDescent="0.25">
      <c r="A16" s="28"/>
      <c r="B16" s="29" t="s">
        <v>1123</v>
      </c>
      <c r="C16" s="33">
        <v>2022</v>
      </c>
      <c r="D16" s="281">
        <v>0</v>
      </c>
      <c r="E16" s="530">
        <v>0</v>
      </c>
      <c r="F16" s="531"/>
      <c r="G16" s="281">
        <v>0</v>
      </c>
      <c r="H16" s="33"/>
      <c r="I16" s="243" t="s">
        <v>363</v>
      </c>
      <c r="J16" s="33" t="s">
        <v>1080</v>
      </c>
      <c r="K16" s="29"/>
    </row>
    <row r="17" spans="1:11" ht="43" thickBot="1" x14ac:dyDescent="0.25">
      <c r="A17" s="18"/>
      <c r="B17" s="52" t="s">
        <v>362</v>
      </c>
      <c r="C17" s="13"/>
      <c r="D17" s="277"/>
      <c r="E17" s="277"/>
      <c r="F17" s="277"/>
      <c r="G17" s="277"/>
      <c r="H17" s="14"/>
      <c r="I17" s="14"/>
      <c r="J17" s="14"/>
      <c r="K17" s="15"/>
    </row>
    <row r="18" spans="1:11" ht="89.25" customHeight="1" thickBot="1" x14ac:dyDescent="0.25">
      <c r="A18" s="8"/>
      <c r="B18" s="33" t="s">
        <v>361</v>
      </c>
      <c r="C18" s="20">
        <v>2021</v>
      </c>
      <c r="D18" s="262">
        <v>0</v>
      </c>
      <c r="E18" s="486">
        <v>0</v>
      </c>
      <c r="F18" s="487"/>
      <c r="G18" s="262">
        <v>0</v>
      </c>
      <c r="H18" s="93"/>
      <c r="I18" s="93" t="s">
        <v>360</v>
      </c>
      <c r="J18" s="93" t="s">
        <v>359</v>
      </c>
      <c r="K18" s="93"/>
    </row>
    <row r="19" spans="1:11" ht="113.25" customHeight="1" thickBot="1" x14ac:dyDescent="0.25">
      <c r="A19" s="28"/>
      <c r="B19" s="33" t="s">
        <v>1081</v>
      </c>
      <c r="C19" s="29">
        <v>2022</v>
      </c>
      <c r="D19" s="259">
        <v>0</v>
      </c>
      <c r="E19" s="495">
        <v>9328</v>
      </c>
      <c r="F19" s="496"/>
      <c r="G19" s="259">
        <v>0</v>
      </c>
      <c r="H19" s="29"/>
      <c r="I19" s="29" t="s">
        <v>358</v>
      </c>
      <c r="J19" s="29" t="s">
        <v>1082</v>
      </c>
      <c r="K19" s="29"/>
    </row>
    <row r="20" spans="1:11" ht="57" customHeight="1" thickBot="1" x14ac:dyDescent="0.25">
      <c r="A20" s="28"/>
      <c r="B20" s="244" t="s">
        <v>1083</v>
      </c>
      <c r="C20" s="29">
        <v>2021</v>
      </c>
      <c r="D20" s="279">
        <v>0</v>
      </c>
      <c r="E20" s="528">
        <v>0</v>
      </c>
      <c r="F20" s="529"/>
      <c r="G20" s="279">
        <v>0</v>
      </c>
      <c r="H20" s="29"/>
      <c r="I20" s="83" t="s">
        <v>357</v>
      </c>
      <c r="J20" s="29" t="s">
        <v>1084</v>
      </c>
      <c r="K20" s="29"/>
    </row>
    <row r="21" spans="1:11" ht="56.5" customHeight="1" thickBot="1" x14ac:dyDescent="0.25">
      <c r="A21" s="28"/>
      <c r="B21" s="51" t="s">
        <v>1083</v>
      </c>
      <c r="C21" s="33">
        <v>2021</v>
      </c>
      <c r="D21" s="284">
        <v>0</v>
      </c>
      <c r="E21" s="530">
        <v>0</v>
      </c>
      <c r="F21" s="531"/>
      <c r="G21" s="285">
        <v>0</v>
      </c>
      <c r="H21" s="98"/>
      <c r="I21" s="133" t="s">
        <v>356</v>
      </c>
      <c r="J21" s="33" t="s">
        <v>1084</v>
      </c>
      <c r="K21" s="29"/>
    </row>
    <row r="22" spans="1:11" ht="43" thickBot="1" x14ac:dyDescent="0.25">
      <c r="A22" s="18"/>
      <c r="B22" s="52" t="s">
        <v>355</v>
      </c>
      <c r="C22" s="56"/>
      <c r="D22" s="277"/>
      <c r="E22" s="277"/>
      <c r="F22" s="277"/>
      <c r="G22" s="277"/>
      <c r="H22" s="14"/>
      <c r="I22" s="14"/>
      <c r="J22" s="14"/>
      <c r="K22" s="15"/>
    </row>
    <row r="23" spans="1:11" ht="87" customHeight="1" thickBot="1" x14ac:dyDescent="0.25">
      <c r="A23" s="8"/>
      <c r="B23" s="33" t="s">
        <v>354</v>
      </c>
      <c r="C23" s="93">
        <v>2023</v>
      </c>
      <c r="D23" s="255">
        <v>1800</v>
      </c>
      <c r="E23" s="493">
        <v>0</v>
      </c>
      <c r="F23" s="494"/>
      <c r="G23" s="255">
        <v>0</v>
      </c>
      <c r="H23" s="256"/>
      <c r="I23" s="93" t="s">
        <v>353</v>
      </c>
      <c r="J23" s="93" t="s">
        <v>333</v>
      </c>
      <c r="K23" s="93"/>
    </row>
    <row r="24" spans="1:11" ht="43" thickBot="1" x14ac:dyDescent="0.25">
      <c r="A24" s="8"/>
      <c r="B24" s="33" t="s">
        <v>352</v>
      </c>
      <c r="C24" s="93">
        <v>2021</v>
      </c>
      <c r="D24" s="255">
        <v>30500</v>
      </c>
      <c r="E24" s="493">
        <v>0</v>
      </c>
      <c r="F24" s="494"/>
      <c r="G24" s="255">
        <v>0</v>
      </c>
      <c r="H24" s="256"/>
      <c r="I24" s="93" t="s">
        <v>351</v>
      </c>
      <c r="J24" s="93" t="s">
        <v>346</v>
      </c>
      <c r="K24" s="93"/>
    </row>
    <row r="25" spans="1:11" ht="43" thickBot="1" x14ac:dyDescent="0.25">
      <c r="A25" s="18"/>
      <c r="B25" s="52" t="s">
        <v>350</v>
      </c>
      <c r="C25" s="13"/>
      <c r="D25" s="277"/>
      <c r="E25" s="277"/>
      <c r="F25" s="277"/>
      <c r="G25" s="277"/>
      <c r="H25" s="14"/>
      <c r="I25" s="14"/>
      <c r="J25" s="14"/>
      <c r="K25" s="15"/>
    </row>
    <row r="26" spans="1:11" ht="57" thickBot="1" x14ac:dyDescent="0.25">
      <c r="A26" s="8"/>
      <c r="B26" s="29" t="s">
        <v>349</v>
      </c>
      <c r="C26" s="93">
        <v>2022</v>
      </c>
      <c r="D26" s="255">
        <v>1800</v>
      </c>
      <c r="E26" s="493">
        <v>0</v>
      </c>
      <c r="F26" s="494"/>
      <c r="G26" s="255">
        <v>0</v>
      </c>
      <c r="H26" s="256"/>
      <c r="I26" s="93" t="s">
        <v>64</v>
      </c>
      <c r="J26" s="93" t="s">
        <v>333</v>
      </c>
      <c r="K26" s="93"/>
    </row>
    <row r="27" spans="1:11" ht="64" customHeight="1" thickBot="1" x14ac:dyDescent="0.25">
      <c r="A27" s="8"/>
      <c r="B27" s="53" t="s">
        <v>348</v>
      </c>
      <c r="C27" s="93">
        <v>2021</v>
      </c>
      <c r="D27" s="255">
        <v>30500</v>
      </c>
      <c r="E27" s="493">
        <v>0</v>
      </c>
      <c r="F27" s="494"/>
      <c r="G27" s="255">
        <v>0</v>
      </c>
      <c r="H27" s="256"/>
      <c r="I27" s="93" t="s">
        <v>347</v>
      </c>
      <c r="J27" s="93" t="s">
        <v>346</v>
      </c>
      <c r="K27" s="93"/>
    </row>
    <row r="28" spans="1:11" ht="29" thickBot="1" x14ac:dyDescent="0.25">
      <c r="A28" s="18"/>
      <c r="B28" s="52" t="s">
        <v>345</v>
      </c>
      <c r="C28" s="13"/>
      <c r="D28" s="277"/>
      <c r="E28" s="277"/>
      <c r="F28" s="277"/>
      <c r="G28" s="277"/>
      <c r="H28" s="14"/>
      <c r="I28" s="14"/>
      <c r="J28" s="14"/>
      <c r="K28" s="15"/>
    </row>
    <row r="29" spans="1:11" ht="98.25" customHeight="1" thickBot="1" x14ac:dyDescent="0.25">
      <c r="A29" s="8"/>
      <c r="B29" s="33" t="s">
        <v>344</v>
      </c>
      <c r="C29" s="93">
        <v>2021</v>
      </c>
      <c r="D29" s="255">
        <v>10190</v>
      </c>
      <c r="E29" s="493">
        <v>0</v>
      </c>
      <c r="F29" s="494"/>
      <c r="G29" s="255">
        <v>0</v>
      </c>
      <c r="H29" s="256"/>
      <c r="I29" s="93" t="s">
        <v>64</v>
      </c>
      <c r="J29" s="93" t="s">
        <v>343</v>
      </c>
      <c r="K29" s="93"/>
    </row>
    <row r="30" spans="1:11" ht="29" thickBot="1" x14ac:dyDescent="0.25">
      <c r="A30" s="18"/>
      <c r="B30" s="55" t="s">
        <v>342</v>
      </c>
      <c r="C30" s="13"/>
      <c r="D30" s="277"/>
      <c r="E30" s="277"/>
      <c r="F30" s="277"/>
      <c r="G30" s="277"/>
      <c r="H30" s="14"/>
      <c r="I30" s="14"/>
      <c r="J30" s="14"/>
      <c r="K30" s="15"/>
    </row>
    <row r="31" spans="1:11" ht="96" customHeight="1" thickBot="1" x14ac:dyDescent="0.25">
      <c r="A31" s="8"/>
      <c r="B31" s="53" t="s">
        <v>341</v>
      </c>
      <c r="C31" s="93">
        <v>2022</v>
      </c>
      <c r="D31" s="255">
        <v>8352</v>
      </c>
      <c r="E31" s="493">
        <v>0</v>
      </c>
      <c r="F31" s="494"/>
      <c r="G31" s="255">
        <v>0</v>
      </c>
      <c r="H31" s="250"/>
      <c r="I31" s="93" t="s">
        <v>340</v>
      </c>
      <c r="J31" s="93" t="s">
        <v>339</v>
      </c>
      <c r="K31" s="93"/>
    </row>
    <row r="32" spans="1:11" ht="96" customHeight="1" thickBot="1" x14ac:dyDescent="0.25">
      <c r="A32" s="8"/>
      <c r="B32" s="54" t="s">
        <v>338</v>
      </c>
      <c r="C32" s="93">
        <v>2021</v>
      </c>
      <c r="D32" s="255">
        <v>0</v>
      </c>
      <c r="E32" s="491">
        <v>8938</v>
      </c>
      <c r="F32" s="492"/>
      <c r="G32" s="255">
        <v>0</v>
      </c>
      <c r="H32" s="250"/>
      <c r="I32" s="93" t="s">
        <v>24</v>
      </c>
      <c r="J32" s="93" t="s">
        <v>1124</v>
      </c>
      <c r="K32" s="93"/>
    </row>
    <row r="33" spans="1:11" ht="29" thickBot="1" x14ac:dyDescent="0.25">
      <c r="A33" s="28"/>
      <c r="B33" s="53" t="s">
        <v>337</v>
      </c>
      <c r="C33" s="29">
        <v>2021</v>
      </c>
      <c r="D33" s="255">
        <v>0</v>
      </c>
      <c r="E33" s="493">
        <v>48452</v>
      </c>
      <c r="F33" s="494"/>
      <c r="G33" s="255">
        <v>0</v>
      </c>
      <c r="H33" s="250"/>
      <c r="I33" s="29" t="s">
        <v>627</v>
      </c>
      <c r="J33" s="29" t="s">
        <v>840</v>
      </c>
      <c r="K33" s="29"/>
    </row>
    <row r="34" spans="1:11" ht="57" customHeight="1" thickBot="1" x14ac:dyDescent="0.25">
      <c r="A34" s="18"/>
      <c r="B34" s="52" t="s">
        <v>336</v>
      </c>
      <c r="C34" s="13"/>
      <c r="D34" s="277"/>
      <c r="E34" s="277"/>
      <c r="F34" s="277"/>
      <c r="G34" s="277"/>
      <c r="H34" s="14"/>
      <c r="I34" s="14"/>
      <c r="J34" s="14"/>
      <c r="K34" s="15"/>
    </row>
    <row r="35" spans="1:11" ht="59.25" customHeight="1" thickBot="1" x14ac:dyDescent="0.25">
      <c r="A35" s="28"/>
      <c r="B35" s="51" t="s">
        <v>904</v>
      </c>
      <c r="C35" s="29">
        <v>2021</v>
      </c>
      <c r="D35" s="255">
        <v>0</v>
      </c>
      <c r="E35" s="493">
        <v>3600</v>
      </c>
      <c r="F35" s="494"/>
      <c r="G35" s="255">
        <v>0</v>
      </c>
      <c r="H35" s="257"/>
      <c r="I35" s="29" t="s">
        <v>1125</v>
      </c>
      <c r="J35" s="29" t="s">
        <v>325</v>
      </c>
      <c r="K35" s="29"/>
    </row>
    <row r="36" spans="1:11" ht="57" thickBot="1" x14ac:dyDescent="0.25">
      <c r="A36" s="28"/>
      <c r="B36" s="53" t="s">
        <v>335</v>
      </c>
      <c r="C36" s="29">
        <v>2021</v>
      </c>
      <c r="D36" s="260">
        <v>0</v>
      </c>
      <c r="E36" s="501">
        <v>190722</v>
      </c>
      <c r="F36" s="502"/>
      <c r="G36" s="260">
        <v>190722</v>
      </c>
      <c r="H36" s="257"/>
      <c r="I36" s="29" t="s">
        <v>23</v>
      </c>
      <c r="J36" s="29" t="s">
        <v>334</v>
      </c>
      <c r="K36" s="29"/>
    </row>
    <row r="37" spans="1:11" ht="60" customHeight="1" thickBot="1" x14ac:dyDescent="0.25">
      <c r="A37" s="28"/>
      <c r="B37" s="51" t="s">
        <v>332</v>
      </c>
      <c r="C37" s="77" t="s">
        <v>331</v>
      </c>
      <c r="D37" s="255">
        <v>81634</v>
      </c>
      <c r="E37" s="493">
        <v>70384</v>
      </c>
      <c r="F37" s="494"/>
      <c r="G37" s="286">
        <v>0</v>
      </c>
      <c r="H37" s="258"/>
      <c r="I37" s="33" t="s">
        <v>905</v>
      </c>
      <c r="J37" s="33" t="s">
        <v>325</v>
      </c>
      <c r="K37" s="29"/>
    </row>
    <row r="38" spans="1:11" ht="60" customHeight="1" thickBot="1" x14ac:dyDescent="0.25">
      <c r="A38" s="50"/>
      <c r="B38" s="49" t="s">
        <v>330</v>
      </c>
      <c r="C38" s="48"/>
      <c r="D38" s="287"/>
      <c r="E38" s="288"/>
      <c r="F38" s="288"/>
      <c r="G38" s="289"/>
      <c r="H38" s="46"/>
      <c r="I38" s="47"/>
      <c r="J38" s="46"/>
      <c r="K38" s="45"/>
    </row>
    <row r="39" spans="1:11" ht="60" customHeight="1" thickBot="1" x14ac:dyDescent="0.25">
      <c r="A39" s="28"/>
      <c r="B39" s="31" t="s">
        <v>329</v>
      </c>
      <c r="C39" s="29" t="s">
        <v>56</v>
      </c>
      <c r="D39" s="255">
        <v>223800</v>
      </c>
      <c r="E39" s="491">
        <v>116000</v>
      </c>
      <c r="F39" s="492"/>
      <c r="G39" s="261">
        <v>39600</v>
      </c>
      <c r="H39" s="258"/>
      <c r="I39" s="29" t="s">
        <v>326</v>
      </c>
      <c r="J39" s="33" t="s">
        <v>848</v>
      </c>
      <c r="K39" s="29"/>
    </row>
    <row r="40" spans="1:11" ht="60" customHeight="1" thickBot="1" x14ac:dyDescent="0.25">
      <c r="A40" s="28"/>
      <c r="B40" s="31" t="s">
        <v>1135</v>
      </c>
      <c r="C40" s="77" t="s">
        <v>327</v>
      </c>
      <c r="D40" s="279">
        <v>0</v>
      </c>
      <c r="E40" s="530">
        <v>0</v>
      </c>
      <c r="F40" s="531"/>
      <c r="G40" s="279">
        <v>0</v>
      </c>
      <c r="H40" s="257"/>
      <c r="I40" s="29" t="s">
        <v>328</v>
      </c>
      <c r="J40" s="29" t="s">
        <v>849</v>
      </c>
      <c r="K40" s="29"/>
    </row>
    <row r="41" spans="1:11" ht="67.5" customHeight="1" thickBot="1" x14ac:dyDescent="0.25">
      <c r="A41" s="33"/>
      <c r="B41" s="31" t="s">
        <v>850</v>
      </c>
      <c r="C41" s="77" t="s">
        <v>327</v>
      </c>
      <c r="D41" s="255">
        <v>30000</v>
      </c>
      <c r="E41" s="491">
        <v>20000</v>
      </c>
      <c r="F41" s="492"/>
      <c r="G41" s="255">
        <v>0</v>
      </c>
      <c r="H41" s="257"/>
      <c r="I41" s="29" t="s">
        <v>852</v>
      </c>
      <c r="J41" s="29" t="s">
        <v>851</v>
      </c>
      <c r="K41" s="29"/>
    </row>
    <row r="42" spans="1:11" ht="16" thickBot="1" x14ac:dyDescent="0.25">
      <c r="A42" s="8"/>
      <c r="B42" s="10" t="s">
        <v>324</v>
      </c>
      <c r="C42" s="43"/>
      <c r="D42" s="283">
        <f>SUM(D10:D14,D16,D18:D21,D23:D24,D26:D27,D29,D31:D33,D35:D37,D39:D41)</f>
        <v>426927.83</v>
      </c>
      <c r="E42" s="526">
        <f>SUM(E10:E14,E16,E18:E21,E23:E24,E26:E27,E29,E31:E33,E35:E37,E39:E41)</f>
        <v>492424</v>
      </c>
      <c r="F42" s="527"/>
      <c r="G42" s="283">
        <f>SUM(G10:G14,G16,G18:G21,G23:G24,G26:G27,G29,G31:G33,G35:G37,G39:G41)</f>
        <v>230322</v>
      </c>
      <c r="H42" s="93"/>
      <c r="I42" s="93"/>
      <c r="J42" s="93"/>
      <c r="K42" s="93"/>
    </row>
    <row r="43" spans="1:11" ht="16.5" customHeight="1" thickBot="1" x14ac:dyDescent="0.25">
      <c r="A43" s="8"/>
      <c r="B43" s="11" t="s">
        <v>13</v>
      </c>
      <c r="C43" s="93"/>
      <c r="D43" s="262">
        <v>0</v>
      </c>
      <c r="E43" s="486">
        <v>0</v>
      </c>
      <c r="F43" s="487"/>
      <c r="G43" s="262">
        <v>0</v>
      </c>
      <c r="H43" s="93"/>
      <c r="I43" s="93"/>
      <c r="J43" s="93"/>
      <c r="K43" s="93"/>
    </row>
    <row r="44" spans="1:11" ht="16" thickBot="1" x14ac:dyDescent="0.25">
      <c r="A44" s="8"/>
      <c r="B44" s="11" t="s">
        <v>14</v>
      </c>
      <c r="C44" s="93"/>
      <c r="D44" s="262">
        <v>426927.83</v>
      </c>
      <c r="E44" s="486">
        <v>492424</v>
      </c>
      <c r="F44" s="487"/>
      <c r="G44" s="262">
        <v>230322</v>
      </c>
      <c r="H44" s="93"/>
      <c r="I44" s="93"/>
      <c r="J44" s="93"/>
      <c r="K44" s="93"/>
    </row>
    <row r="46" spans="1:11" ht="16.5" customHeight="1" x14ac:dyDescent="0.2"/>
    <row r="50" ht="80.25" customHeight="1" x14ac:dyDescent="0.2"/>
    <row r="53" ht="16.5" customHeight="1" x14ac:dyDescent="0.2"/>
    <row r="57" ht="16.5" customHeight="1" x14ac:dyDescent="0.2"/>
    <row r="61" ht="16.5" customHeight="1" x14ac:dyDescent="0.2"/>
    <row r="64" ht="16.5" customHeight="1" x14ac:dyDescent="0.2"/>
    <row r="71" ht="15.75" customHeight="1" x14ac:dyDescent="0.2"/>
    <row r="72" ht="15.75" customHeight="1" x14ac:dyDescent="0.2"/>
    <row r="73" ht="32.25" customHeight="1" x14ac:dyDescent="0.2"/>
    <row r="76" ht="16.5" customHeight="1" x14ac:dyDescent="0.2"/>
  </sheetData>
  <mergeCells count="52">
    <mergeCell ref="E36:F36"/>
    <mergeCell ref="E37:F37"/>
    <mergeCell ref="E42:F42"/>
    <mergeCell ref="E43:F43"/>
    <mergeCell ref="E44:F44"/>
    <mergeCell ref="E39:F39"/>
    <mergeCell ref="E40:F40"/>
    <mergeCell ref="E41:F41"/>
    <mergeCell ref="E27:F27"/>
    <mergeCell ref="E29:F29"/>
    <mergeCell ref="E31:F31"/>
    <mergeCell ref="E33:F33"/>
    <mergeCell ref="E35:F35"/>
    <mergeCell ref="E32:F32"/>
    <mergeCell ref="E26:F26"/>
    <mergeCell ref="K7:K8"/>
    <mergeCell ref="E8:F8"/>
    <mergeCell ref="E10:F10"/>
    <mergeCell ref="E11:F11"/>
    <mergeCell ref="E12:F12"/>
    <mergeCell ref="E13:F13"/>
    <mergeCell ref="E14:F14"/>
    <mergeCell ref="E18:F18"/>
    <mergeCell ref="E20:F20"/>
    <mergeCell ref="E23:F23"/>
    <mergeCell ref="E24:F24"/>
    <mergeCell ref="E16:F16"/>
    <mergeCell ref="E19:F19"/>
    <mergeCell ref="E21:F21"/>
    <mergeCell ref="F6:G6"/>
    <mergeCell ref="I6:K6"/>
    <mergeCell ref="A7:A8"/>
    <mergeCell ref="B7:B8"/>
    <mergeCell ref="C7:C8"/>
    <mergeCell ref="D7:G7"/>
    <mergeCell ref="H7:H8"/>
    <mergeCell ref="I7:I8"/>
    <mergeCell ref="J7:J8"/>
    <mergeCell ref="C6:E6"/>
    <mergeCell ref="C1:E1"/>
    <mergeCell ref="F1:G1"/>
    <mergeCell ref="I1:K1"/>
    <mergeCell ref="C2:E2"/>
    <mergeCell ref="F2:G2"/>
    <mergeCell ref="I2:K2"/>
    <mergeCell ref="C3:E3"/>
    <mergeCell ref="F3:G3"/>
    <mergeCell ref="I3:K3"/>
    <mergeCell ref="B4:K4"/>
    <mergeCell ref="C5:E5"/>
    <mergeCell ref="F5:G5"/>
    <mergeCell ref="I5:K5"/>
  </mergeCells>
  <pageMargins left="0.7" right="0.7" top="0.75" bottom="0.75" header="0.3" footer="0.3"/>
  <pageSetup orientation="landscape" r:id="rId1"/>
  <ignoredErrors>
    <ignoredError sqref="D8:G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64"/>
  <sheetViews>
    <sheetView topLeftCell="A42" zoomScale="90" zoomScaleNormal="90" workbookViewId="0">
      <selection activeCell="B55" sqref="B55"/>
    </sheetView>
  </sheetViews>
  <sheetFormatPr baseColWidth="10" defaultColWidth="11.5" defaultRowHeight="15" x14ac:dyDescent="0.2"/>
  <cols>
    <col min="1" max="1" width="11.5" style="216"/>
    <col min="2" max="2" width="37.5" style="78" customWidth="1"/>
    <col min="3" max="4" width="8.6640625" style="78" customWidth="1"/>
    <col min="5" max="6" width="4.6640625" style="78" customWidth="1"/>
    <col min="7" max="7" width="8.6640625" style="78" customWidth="1"/>
    <col min="8" max="9" width="11.5" style="78"/>
    <col min="10" max="10" width="17" style="78" customWidth="1"/>
    <col min="11" max="11" width="11.5" style="78"/>
  </cols>
  <sheetData>
    <row r="1" spans="1:11" ht="43" thickBot="1" x14ac:dyDescent="0.25">
      <c r="A1" s="61" t="s">
        <v>1113</v>
      </c>
      <c r="B1" s="94" t="s">
        <v>0</v>
      </c>
      <c r="C1" s="441" t="s">
        <v>1151</v>
      </c>
      <c r="D1" s="442"/>
      <c r="E1" s="443"/>
      <c r="F1" s="441" t="s">
        <v>1155</v>
      </c>
      <c r="G1" s="443"/>
      <c r="H1" s="94" t="s">
        <v>1153</v>
      </c>
      <c r="I1" s="441" t="s">
        <v>1</v>
      </c>
      <c r="J1" s="442"/>
      <c r="K1" s="443"/>
    </row>
    <row r="2" spans="1:11" ht="16" thickBot="1" x14ac:dyDescent="0.25">
      <c r="A2" s="7"/>
      <c r="B2" s="467" t="s">
        <v>381</v>
      </c>
      <c r="C2" s="468"/>
      <c r="D2" s="468"/>
      <c r="E2" s="468"/>
      <c r="F2" s="468"/>
      <c r="G2" s="468"/>
      <c r="H2" s="468"/>
      <c r="I2" s="468"/>
      <c r="J2" s="468"/>
      <c r="K2" s="469"/>
    </row>
    <row r="3" spans="1:11" ht="43" thickBot="1" x14ac:dyDescent="0.25">
      <c r="A3" s="4"/>
      <c r="B3" s="76" t="s">
        <v>382</v>
      </c>
      <c r="C3" s="381">
        <v>0.45</v>
      </c>
      <c r="D3" s="382"/>
      <c r="E3" s="383"/>
      <c r="F3" s="381">
        <v>0.47</v>
      </c>
      <c r="G3" s="383"/>
      <c r="H3" s="16">
        <v>0.54</v>
      </c>
      <c r="I3" s="381"/>
      <c r="J3" s="382"/>
      <c r="K3" s="383"/>
    </row>
    <row r="4" spans="1:11" ht="43" thickBot="1" x14ac:dyDescent="0.25">
      <c r="A4" s="4"/>
      <c r="B4" s="246" t="s">
        <v>383</v>
      </c>
      <c r="C4" s="381">
        <v>0.45</v>
      </c>
      <c r="D4" s="382"/>
      <c r="E4" s="383"/>
      <c r="F4" s="381">
        <v>0.71</v>
      </c>
      <c r="G4" s="383"/>
      <c r="H4" s="16">
        <v>0.78</v>
      </c>
      <c r="I4" s="381"/>
      <c r="J4" s="382"/>
      <c r="K4" s="383"/>
    </row>
    <row r="5" spans="1:11" ht="43" thickBot="1" x14ac:dyDescent="0.25">
      <c r="A5" s="4"/>
      <c r="B5" s="76" t="s">
        <v>384</v>
      </c>
      <c r="C5" s="381">
        <v>0.64</v>
      </c>
      <c r="D5" s="382"/>
      <c r="E5" s="383"/>
      <c r="F5" s="381">
        <v>0.71</v>
      </c>
      <c r="G5" s="383"/>
      <c r="H5" s="16">
        <v>0.77</v>
      </c>
      <c r="I5" s="381"/>
      <c r="J5" s="382"/>
      <c r="K5" s="383"/>
    </row>
    <row r="6" spans="1:11" ht="43" thickBot="1" x14ac:dyDescent="0.25">
      <c r="A6" s="4"/>
      <c r="B6" s="246" t="s">
        <v>385</v>
      </c>
      <c r="C6" s="381">
        <v>0.31</v>
      </c>
      <c r="D6" s="382"/>
      <c r="E6" s="383"/>
      <c r="F6" s="381">
        <v>0.33</v>
      </c>
      <c r="G6" s="383"/>
      <c r="H6" s="16">
        <v>0.47</v>
      </c>
      <c r="I6" s="381"/>
      <c r="J6" s="382"/>
      <c r="K6" s="383"/>
    </row>
    <row r="7" spans="1:11" ht="57" thickBot="1" x14ac:dyDescent="0.25">
      <c r="A7" s="4"/>
      <c r="B7" s="239" t="s">
        <v>386</v>
      </c>
      <c r="C7" s="381"/>
      <c r="D7" s="382"/>
      <c r="E7" s="383"/>
      <c r="F7" s="381"/>
      <c r="G7" s="383"/>
      <c r="H7" s="16"/>
      <c r="I7" s="381"/>
      <c r="J7" s="382"/>
      <c r="K7" s="383"/>
    </row>
    <row r="8" spans="1:11" ht="16" thickBot="1" x14ac:dyDescent="0.25">
      <c r="A8" s="447"/>
      <c r="B8" s="447" t="s">
        <v>6</v>
      </c>
      <c r="C8" s="447" t="s">
        <v>7</v>
      </c>
      <c r="D8" s="476" t="s">
        <v>8</v>
      </c>
      <c r="E8" s="477"/>
      <c r="F8" s="477"/>
      <c r="G8" s="478"/>
      <c r="H8" s="447" t="s">
        <v>9</v>
      </c>
      <c r="I8" s="447" t="s">
        <v>10</v>
      </c>
      <c r="J8" s="447" t="s">
        <v>11</v>
      </c>
      <c r="K8" s="447" t="s">
        <v>12</v>
      </c>
    </row>
    <row r="9" spans="1:11" ht="16" thickBot="1" x14ac:dyDescent="0.25">
      <c r="A9" s="448"/>
      <c r="B9" s="448"/>
      <c r="C9" s="448"/>
      <c r="D9" s="354" t="s">
        <v>1148</v>
      </c>
      <c r="E9" s="479" t="s">
        <v>1149</v>
      </c>
      <c r="F9" s="478"/>
      <c r="G9" s="354" t="s">
        <v>1150</v>
      </c>
      <c r="H9" s="448"/>
      <c r="I9" s="448"/>
      <c r="J9" s="448"/>
      <c r="K9" s="448"/>
    </row>
    <row r="10" spans="1:11" ht="96" customHeight="1" thickBot="1" x14ac:dyDescent="0.25">
      <c r="A10" s="18"/>
      <c r="B10" s="55" t="s">
        <v>387</v>
      </c>
      <c r="C10" s="13"/>
      <c r="D10" s="14"/>
      <c r="E10" s="14"/>
      <c r="F10" s="14"/>
      <c r="G10" s="14"/>
      <c r="H10" s="14"/>
      <c r="I10" s="14"/>
      <c r="J10" s="14"/>
      <c r="K10" s="15"/>
    </row>
    <row r="11" spans="1:11" ht="155" thickBot="1" x14ac:dyDescent="0.25">
      <c r="A11" s="8"/>
      <c r="B11" s="29" t="s">
        <v>388</v>
      </c>
      <c r="C11" s="20">
        <v>2021</v>
      </c>
      <c r="D11" s="262">
        <v>2346.12</v>
      </c>
      <c r="E11" s="486">
        <v>0</v>
      </c>
      <c r="F11" s="487"/>
      <c r="G11" s="262">
        <v>0</v>
      </c>
      <c r="H11" s="93"/>
      <c r="I11" s="93" t="s">
        <v>24</v>
      </c>
      <c r="J11" s="93" t="s">
        <v>389</v>
      </c>
      <c r="K11" s="93"/>
    </row>
    <row r="12" spans="1:11" ht="43" thickBot="1" x14ac:dyDescent="0.25">
      <c r="A12" s="8"/>
      <c r="B12" s="29" t="s">
        <v>390</v>
      </c>
      <c r="C12" s="93">
        <v>2021</v>
      </c>
      <c r="D12" s="262">
        <v>2346.12</v>
      </c>
      <c r="E12" s="486">
        <v>0</v>
      </c>
      <c r="F12" s="487"/>
      <c r="G12" s="262">
        <v>0</v>
      </c>
      <c r="H12" s="93"/>
      <c r="I12" s="93" t="s">
        <v>24</v>
      </c>
      <c r="J12" s="93" t="s">
        <v>391</v>
      </c>
      <c r="K12" s="93"/>
    </row>
    <row r="13" spans="1:11" ht="43" thickBot="1" x14ac:dyDescent="0.25">
      <c r="A13" s="8"/>
      <c r="B13" s="29" t="s">
        <v>392</v>
      </c>
      <c r="C13" s="93">
        <v>2021</v>
      </c>
      <c r="D13" s="262">
        <v>1173.0600000000002</v>
      </c>
      <c r="E13" s="486">
        <v>0</v>
      </c>
      <c r="F13" s="487"/>
      <c r="G13" s="262">
        <v>0</v>
      </c>
      <c r="H13" s="93"/>
      <c r="I13" s="93" t="s">
        <v>24</v>
      </c>
      <c r="J13" s="93" t="s">
        <v>393</v>
      </c>
      <c r="K13" s="93"/>
    </row>
    <row r="14" spans="1:11" ht="57" thickBot="1" x14ac:dyDescent="0.25">
      <c r="A14" s="28"/>
      <c r="B14" s="29" t="s">
        <v>917</v>
      </c>
      <c r="C14" s="29">
        <v>2021</v>
      </c>
      <c r="D14" s="262">
        <v>1173.0600000000002</v>
      </c>
      <c r="E14" s="486">
        <v>0</v>
      </c>
      <c r="F14" s="487"/>
      <c r="G14" s="262">
        <v>0</v>
      </c>
      <c r="H14" s="29"/>
      <c r="I14" s="29" t="s">
        <v>24</v>
      </c>
      <c r="J14" s="29" t="s">
        <v>394</v>
      </c>
      <c r="K14" s="29"/>
    </row>
    <row r="15" spans="1:11" ht="29" thickBot="1" x14ac:dyDescent="0.25">
      <c r="A15" s="28"/>
      <c r="B15" s="29" t="s">
        <v>1085</v>
      </c>
      <c r="C15" s="29">
        <v>2022</v>
      </c>
      <c r="D15" s="262">
        <v>2500</v>
      </c>
      <c r="E15" s="486">
        <v>2500</v>
      </c>
      <c r="F15" s="487"/>
      <c r="G15" s="262">
        <v>0</v>
      </c>
      <c r="H15" s="29"/>
      <c r="I15" s="29" t="s">
        <v>396</v>
      </c>
      <c r="J15" s="29" t="s">
        <v>1086</v>
      </c>
      <c r="K15" s="29"/>
    </row>
    <row r="16" spans="1:11" ht="57" thickBot="1" x14ac:dyDescent="0.25">
      <c r="A16" s="28"/>
      <c r="B16" s="29" t="s">
        <v>395</v>
      </c>
      <c r="C16" s="29">
        <v>2022</v>
      </c>
      <c r="D16" s="262">
        <v>1173.0600000000002</v>
      </c>
      <c r="E16" s="486">
        <v>650</v>
      </c>
      <c r="F16" s="487"/>
      <c r="G16" s="262">
        <v>0</v>
      </c>
      <c r="H16" s="29"/>
      <c r="I16" s="29" t="s">
        <v>396</v>
      </c>
      <c r="J16" s="29" t="s">
        <v>397</v>
      </c>
      <c r="K16" s="29"/>
    </row>
    <row r="17" spans="1:11" ht="71" thickBot="1" x14ac:dyDescent="0.25">
      <c r="A17" s="28"/>
      <c r="B17" s="29" t="s">
        <v>918</v>
      </c>
      <c r="C17" s="29">
        <v>2021</v>
      </c>
      <c r="D17" s="262">
        <v>2346.12</v>
      </c>
      <c r="E17" s="486">
        <v>0</v>
      </c>
      <c r="F17" s="487"/>
      <c r="G17" s="262">
        <v>0</v>
      </c>
      <c r="H17" s="29"/>
      <c r="I17" s="29" t="s">
        <v>24</v>
      </c>
      <c r="J17" s="29" t="s">
        <v>391</v>
      </c>
      <c r="K17" s="29"/>
    </row>
    <row r="18" spans="1:11" ht="71" thickBot="1" x14ac:dyDescent="0.25">
      <c r="A18" s="8"/>
      <c r="B18" s="29" t="s">
        <v>398</v>
      </c>
      <c r="C18" s="93">
        <v>2021</v>
      </c>
      <c r="D18" s="262">
        <v>1173.0600000000002</v>
      </c>
      <c r="E18" s="486">
        <v>0</v>
      </c>
      <c r="F18" s="487"/>
      <c r="G18" s="262">
        <v>0</v>
      </c>
      <c r="H18" s="93"/>
      <c r="I18" s="93" t="s">
        <v>396</v>
      </c>
      <c r="J18" s="93" t="s">
        <v>399</v>
      </c>
      <c r="K18" s="93"/>
    </row>
    <row r="19" spans="1:11" ht="99" thickBot="1" x14ac:dyDescent="0.25">
      <c r="A19" s="33"/>
      <c r="B19" s="53" t="s">
        <v>1087</v>
      </c>
      <c r="C19" s="99">
        <v>2021</v>
      </c>
      <c r="D19" s="262">
        <v>1173.0600000000002</v>
      </c>
      <c r="E19" s="486">
        <v>0</v>
      </c>
      <c r="F19" s="487"/>
      <c r="G19" s="262">
        <v>0</v>
      </c>
      <c r="H19" s="99"/>
      <c r="I19" s="99" t="s">
        <v>396</v>
      </c>
      <c r="J19" s="99" t="s">
        <v>399</v>
      </c>
      <c r="K19" s="99"/>
    </row>
    <row r="20" spans="1:11" ht="43" thickBot="1" x14ac:dyDescent="0.25">
      <c r="A20" s="8"/>
      <c r="B20" s="29" t="s">
        <v>400</v>
      </c>
      <c r="C20" s="93">
        <v>2021</v>
      </c>
      <c r="D20" s="262">
        <v>1173.0600000000002</v>
      </c>
      <c r="E20" s="486">
        <v>0</v>
      </c>
      <c r="F20" s="487"/>
      <c r="G20" s="262">
        <v>0</v>
      </c>
      <c r="H20" s="93"/>
      <c r="I20" s="93" t="s">
        <v>396</v>
      </c>
      <c r="J20" s="93" t="s">
        <v>399</v>
      </c>
      <c r="K20" s="93"/>
    </row>
    <row r="21" spans="1:11" ht="43" thickBot="1" x14ac:dyDescent="0.25">
      <c r="A21" s="8"/>
      <c r="B21" s="29" t="s">
        <v>401</v>
      </c>
      <c r="C21" s="93">
        <v>2021</v>
      </c>
      <c r="D21" s="262">
        <v>1173.0600000000002</v>
      </c>
      <c r="E21" s="486">
        <v>0</v>
      </c>
      <c r="F21" s="487"/>
      <c r="G21" s="262">
        <v>0</v>
      </c>
      <c r="H21" s="93"/>
      <c r="I21" s="93" t="s">
        <v>396</v>
      </c>
      <c r="J21" s="93" t="s">
        <v>399</v>
      </c>
      <c r="K21" s="93"/>
    </row>
    <row r="22" spans="1:11" ht="43" thickBot="1" x14ac:dyDescent="0.25">
      <c r="A22" s="8"/>
      <c r="B22" s="29" t="s">
        <v>402</v>
      </c>
      <c r="C22" s="93">
        <v>2021</v>
      </c>
      <c r="D22" s="262">
        <v>2346.12</v>
      </c>
      <c r="E22" s="486">
        <v>0</v>
      </c>
      <c r="F22" s="487"/>
      <c r="G22" s="262">
        <v>0</v>
      </c>
      <c r="H22" s="93"/>
      <c r="I22" s="93" t="s">
        <v>24</v>
      </c>
      <c r="J22" s="93" t="s">
        <v>391</v>
      </c>
      <c r="K22" s="93"/>
    </row>
    <row r="23" spans="1:11" ht="45.75" customHeight="1" thickBot="1" x14ac:dyDescent="0.25">
      <c r="A23" s="8"/>
      <c r="B23" s="29" t="s">
        <v>403</v>
      </c>
      <c r="C23" s="93">
        <v>2021</v>
      </c>
      <c r="D23" s="262">
        <v>2346.12</v>
      </c>
      <c r="E23" s="486">
        <v>0</v>
      </c>
      <c r="F23" s="487"/>
      <c r="G23" s="262">
        <v>0</v>
      </c>
      <c r="H23" s="93"/>
      <c r="I23" s="93" t="s">
        <v>24</v>
      </c>
      <c r="J23" s="93" t="s">
        <v>391</v>
      </c>
      <c r="K23" s="93"/>
    </row>
    <row r="24" spans="1:11" ht="57" thickBot="1" x14ac:dyDescent="0.25">
      <c r="A24" s="8"/>
      <c r="B24" s="29" t="s">
        <v>404</v>
      </c>
      <c r="C24" s="93">
        <v>2021</v>
      </c>
      <c r="D24" s="262">
        <v>2346.12</v>
      </c>
      <c r="E24" s="486">
        <v>0</v>
      </c>
      <c r="F24" s="487"/>
      <c r="G24" s="262">
        <v>0</v>
      </c>
      <c r="H24" s="93"/>
      <c r="I24" s="93" t="s">
        <v>24</v>
      </c>
      <c r="J24" s="93" t="s">
        <v>391</v>
      </c>
      <c r="K24" s="93"/>
    </row>
    <row r="25" spans="1:11" ht="43" thickBot="1" x14ac:dyDescent="0.25">
      <c r="A25" s="8"/>
      <c r="B25" s="29" t="s">
        <v>405</v>
      </c>
      <c r="C25" s="93">
        <v>2021</v>
      </c>
      <c r="D25" s="262">
        <v>1173.0600000000002</v>
      </c>
      <c r="E25" s="486">
        <v>0</v>
      </c>
      <c r="F25" s="487"/>
      <c r="G25" s="262">
        <v>0</v>
      </c>
      <c r="H25" s="93"/>
      <c r="I25" s="93" t="s">
        <v>24</v>
      </c>
      <c r="J25" s="93" t="s">
        <v>391</v>
      </c>
      <c r="K25" s="93"/>
    </row>
    <row r="26" spans="1:11" ht="99" thickBot="1" x14ac:dyDescent="0.25">
      <c r="A26" s="28"/>
      <c r="B26" s="29" t="s">
        <v>406</v>
      </c>
      <c r="C26" s="29">
        <v>2022</v>
      </c>
      <c r="D26" s="262">
        <v>0</v>
      </c>
      <c r="E26" s="486">
        <v>1759.59</v>
      </c>
      <c r="F26" s="487"/>
      <c r="G26" s="262">
        <v>0</v>
      </c>
      <c r="H26" s="29"/>
      <c r="I26" s="29" t="s">
        <v>396</v>
      </c>
      <c r="J26" s="29" t="s">
        <v>919</v>
      </c>
      <c r="K26" s="29"/>
    </row>
    <row r="27" spans="1:11" ht="57" thickBot="1" x14ac:dyDescent="0.25">
      <c r="A27" s="8"/>
      <c r="B27" s="53" t="s">
        <v>407</v>
      </c>
      <c r="C27" s="32" t="s">
        <v>127</v>
      </c>
      <c r="D27" s="262">
        <v>0</v>
      </c>
      <c r="E27" s="486">
        <v>1950</v>
      </c>
      <c r="F27" s="487"/>
      <c r="G27" s="262">
        <v>1950</v>
      </c>
      <c r="H27" s="29"/>
      <c r="I27" s="29" t="s">
        <v>920</v>
      </c>
      <c r="J27" s="93" t="s">
        <v>409</v>
      </c>
      <c r="K27" s="93"/>
    </row>
    <row r="28" spans="1:11" ht="57" thickBot="1" x14ac:dyDescent="0.25">
      <c r="A28" s="8"/>
      <c r="B28" s="29" t="s">
        <v>410</v>
      </c>
      <c r="C28" s="93">
        <v>2021</v>
      </c>
      <c r="D28" s="262">
        <v>2346.12</v>
      </c>
      <c r="E28" s="486">
        <v>0</v>
      </c>
      <c r="F28" s="487"/>
      <c r="G28" s="262">
        <v>0</v>
      </c>
      <c r="H28" s="93"/>
      <c r="I28" s="93" t="s">
        <v>24</v>
      </c>
      <c r="J28" s="93" t="s">
        <v>411</v>
      </c>
      <c r="K28" s="93"/>
    </row>
    <row r="29" spans="1:11" ht="71" thickBot="1" x14ac:dyDescent="0.25">
      <c r="A29" s="8"/>
      <c r="B29" s="53" t="s">
        <v>412</v>
      </c>
      <c r="C29" s="93">
        <v>2022</v>
      </c>
      <c r="D29" s="262">
        <v>0</v>
      </c>
      <c r="E29" s="486">
        <v>1173.06</v>
      </c>
      <c r="F29" s="487"/>
      <c r="G29" s="262">
        <v>0</v>
      </c>
      <c r="H29" s="93"/>
      <c r="I29" s="93" t="s">
        <v>396</v>
      </c>
      <c r="J29" s="93" t="s">
        <v>413</v>
      </c>
      <c r="K29" s="93"/>
    </row>
    <row r="30" spans="1:11" ht="71" thickBot="1" x14ac:dyDescent="0.25">
      <c r="A30" s="8"/>
      <c r="B30" s="53" t="s">
        <v>414</v>
      </c>
      <c r="C30" s="93">
        <v>2021</v>
      </c>
      <c r="D30" s="262">
        <v>2346.12</v>
      </c>
      <c r="E30" s="486">
        <v>0</v>
      </c>
      <c r="F30" s="487"/>
      <c r="G30" s="262">
        <v>0</v>
      </c>
      <c r="H30" s="93"/>
      <c r="I30" s="93" t="s">
        <v>24</v>
      </c>
      <c r="J30" s="93" t="s">
        <v>391</v>
      </c>
      <c r="K30" s="93"/>
    </row>
    <row r="31" spans="1:11" ht="57" thickBot="1" x14ac:dyDescent="0.25">
      <c r="A31" s="8"/>
      <c r="B31" s="29" t="s">
        <v>415</v>
      </c>
      <c r="C31" s="93">
        <v>2021</v>
      </c>
      <c r="D31" s="262">
        <v>2346.12</v>
      </c>
      <c r="E31" s="486">
        <v>0</v>
      </c>
      <c r="F31" s="487"/>
      <c r="G31" s="262">
        <v>0</v>
      </c>
      <c r="H31" s="93"/>
      <c r="I31" s="93" t="s">
        <v>24</v>
      </c>
      <c r="J31" s="93" t="s">
        <v>391</v>
      </c>
      <c r="K31" s="93"/>
    </row>
    <row r="32" spans="1:11" ht="57" thickBot="1" x14ac:dyDescent="0.25">
      <c r="A32" s="8"/>
      <c r="B32" s="29" t="s">
        <v>1088</v>
      </c>
      <c r="C32" s="93">
        <v>2021</v>
      </c>
      <c r="D32" s="262">
        <v>2346.12</v>
      </c>
      <c r="E32" s="486">
        <v>0</v>
      </c>
      <c r="F32" s="487"/>
      <c r="G32" s="262">
        <v>0</v>
      </c>
      <c r="H32" s="93"/>
      <c r="I32" s="93" t="s">
        <v>24</v>
      </c>
      <c r="J32" s="93" t="s">
        <v>416</v>
      </c>
      <c r="K32" s="93"/>
    </row>
    <row r="33" spans="1:11" ht="71" thickBot="1" x14ac:dyDescent="0.25">
      <c r="A33" s="8"/>
      <c r="B33" s="29" t="s">
        <v>417</v>
      </c>
      <c r="C33" s="93">
        <v>2021</v>
      </c>
      <c r="D33" s="262">
        <v>2346.12</v>
      </c>
      <c r="E33" s="486">
        <v>0</v>
      </c>
      <c r="F33" s="487"/>
      <c r="G33" s="262">
        <v>0</v>
      </c>
      <c r="H33" s="93"/>
      <c r="I33" s="93" t="s">
        <v>24</v>
      </c>
      <c r="J33" s="93" t="s">
        <v>391</v>
      </c>
      <c r="K33" s="93"/>
    </row>
    <row r="34" spans="1:11" ht="43" thickBot="1" x14ac:dyDescent="0.25">
      <c r="A34" s="8"/>
      <c r="B34" s="29" t="s">
        <v>418</v>
      </c>
      <c r="C34" s="93">
        <v>2021</v>
      </c>
      <c r="D34" s="262">
        <v>2346.12</v>
      </c>
      <c r="E34" s="486">
        <v>0</v>
      </c>
      <c r="F34" s="487"/>
      <c r="G34" s="262">
        <v>0</v>
      </c>
      <c r="H34" s="93"/>
      <c r="I34" s="93" t="s">
        <v>24</v>
      </c>
      <c r="J34" s="93" t="s">
        <v>391</v>
      </c>
      <c r="K34" s="93"/>
    </row>
    <row r="35" spans="1:11" ht="43" thickBot="1" x14ac:dyDescent="0.25">
      <c r="A35" s="8"/>
      <c r="B35" s="29" t="s">
        <v>419</v>
      </c>
      <c r="C35" s="93">
        <v>2021</v>
      </c>
      <c r="D35" s="262">
        <v>2346.12</v>
      </c>
      <c r="E35" s="486">
        <v>0</v>
      </c>
      <c r="F35" s="487"/>
      <c r="G35" s="262">
        <v>0</v>
      </c>
      <c r="H35" s="93"/>
      <c r="I35" s="93" t="s">
        <v>24</v>
      </c>
      <c r="J35" s="93" t="s">
        <v>391</v>
      </c>
      <c r="K35" s="93"/>
    </row>
    <row r="36" spans="1:11" ht="57.5" customHeight="1" thickBot="1" x14ac:dyDescent="0.25">
      <c r="A36" s="8"/>
      <c r="B36" s="29" t="s">
        <v>1089</v>
      </c>
      <c r="C36" s="93">
        <v>2021</v>
      </c>
      <c r="D36" s="262">
        <v>2346.12</v>
      </c>
      <c r="E36" s="486">
        <v>0</v>
      </c>
      <c r="F36" s="487"/>
      <c r="G36" s="262">
        <v>0</v>
      </c>
      <c r="H36" s="93"/>
      <c r="I36" s="93" t="s">
        <v>24</v>
      </c>
      <c r="J36" s="93" t="s">
        <v>391</v>
      </c>
      <c r="K36" s="93"/>
    </row>
    <row r="37" spans="1:11" ht="110.5" customHeight="1" thickBot="1" x14ac:dyDescent="0.25">
      <c r="A37" s="28"/>
      <c r="B37" s="29" t="s">
        <v>420</v>
      </c>
      <c r="C37" s="29">
        <v>2021</v>
      </c>
      <c r="D37" s="262">
        <v>2346.12</v>
      </c>
      <c r="E37" s="486">
        <v>0</v>
      </c>
      <c r="F37" s="487"/>
      <c r="G37" s="262">
        <v>0</v>
      </c>
      <c r="H37" s="29"/>
      <c r="I37" s="29" t="s">
        <v>24</v>
      </c>
      <c r="J37" s="29" t="s">
        <v>391</v>
      </c>
      <c r="K37" s="29"/>
    </row>
    <row r="38" spans="1:11" ht="96.75" customHeight="1" thickBot="1" x14ac:dyDescent="0.25">
      <c r="A38" s="345"/>
      <c r="B38" s="25" t="s">
        <v>1146</v>
      </c>
      <c r="C38" s="41">
        <v>2021</v>
      </c>
      <c r="D38" s="262">
        <v>2346.12</v>
      </c>
      <c r="E38" s="486">
        <v>0</v>
      </c>
      <c r="F38" s="487"/>
      <c r="G38" s="262">
        <v>0</v>
      </c>
      <c r="H38" s="346"/>
      <c r="I38" s="29" t="s">
        <v>24</v>
      </c>
      <c r="J38" s="29" t="s">
        <v>391</v>
      </c>
      <c r="K38" s="346"/>
    </row>
    <row r="39" spans="1:11" ht="197" thickBot="1" x14ac:dyDescent="0.25">
      <c r="A39" s="28"/>
      <c r="B39" s="29" t="s">
        <v>421</v>
      </c>
      <c r="C39" s="29">
        <v>2022</v>
      </c>
      <c r="D39" s="262">
        <v>0</v>
      </c>
      <c r="E39" s="486">
        <v>1173.06</v>
      </c>
      <c r="F39" s="487"/>
      <c r="G39" s="262">
        <v>0</v>
      </c>
      <c r="H39" s="29"/>
      <c r="I39" s="29" t="s">
        <v>396</v>
      </c>
      <c r="J39" s="29" t="s">
        <v>422</v>
      </c>
      <c r="K39" s="29"/>
    </row>
    <row r="40" spans="1:11" ht="127" thickBot="1" x14ac:dyDescent="0.25">
      <c r="A40" s="28"/>
      <c r="B40" s="53" t="s">
        <v>423</v>
      </c>
      <c r="C40" s="93">
        <v>2021</v>
      </c>
      <c r="D40" s="262">
        <v>1173.06</v>
      </c>
      <c r="E40" s="486">
        <v>0</v>
      </c>
      <c r="F40" s="487"/>
      <c r="G40" s="262">
        <v>0</v>
      </c>
      <c r="H40" s="93"/>
      <c r="I40" s="93" t="s">
        <v>396</v>
      </c>
      <c r="J40" s="93" t="s">
        <v>391</v>
      </c>
      <c r="K40" s="93"/>
    </row>
    <row r="41" spans="1:11" ht="85" thickBot="1" x14ac:dyDescent="0.25">
      <c r="A41" s="8"/>
      <c r="B41" s="53" t="s">
        <v>424</v>
      </c>
      <c r="C41" s="93">
        <v>2021</v>
      </c>
      <c r="D41" s="262">
        <v>2346.1200000000003</v>
      </c>
      <c r="E41" s="486">
        <v>0</v>
      </c>
      <c r="F41" s="487"/>
      <c r="G41" s="262">
        <v>0</v>
      </c>
      <c r="H41" s="93"/>
      <c r="I41" s="93" t="s">
        <v>24</v>
      </c>
      <c r="J41" s="93" t="s">
        <v>391</v>
      </c>
      <c r="K41" s="93"/>
    </row>
    <row r="42" spans="1:11" ht="57" thickBot="1" x14ac:dyDescent="0.25">
      <c r="A42" s="8"/>
      <c r="B42" s="29" t="s">
        <v>425</v>
      </c>
      <c r="C42" s="93">
        <v>2021</v>
      </c>
      <c r="D42" s="262">
        <v>2346.12</v>
      </c>
      <c r="E42" s="486">
        <v>0</v>
      </c>
      <c r="F42" s="487"/>
      <c r="G42" s="262">
        <v>0</v>
      </c>
      <c r="H42" s="93"/>
      <c r="I42" s="93" t="s">
        <v>24</v>
      </c>
      <c r="J42" s="93" t="s">
        <v>391</v>
      </c>
      <c r="K42" s="93"/>
    </row>
    <row r="43" spans="1:11" ht="16" thickBot="1" x14ac:dyDescent="0.25">
      <c r="A43" s="18"/>
      <c r="B43" s="52" t="s">
        <v>426</v>
      </c>
      <c r="C43" s="13"/>
      <c r="D43" s="277"/>
      <c r="E43" s="277"/>
      <c r="F43" s="277"/>
      <c r="G43" s="277"/>
      <c r="H43" s="14"/>
      <c r="I43" s="14"/>
      <c r="J43" s="14"/>
      <c r="K43" s="15"/>
    </row>
    <row r="44" spans="1:11" ht="43" thickBot="1" x14ac:dyDescent="0.25">
      <c r="A44" s="28"/>
      <c r="B44" s="29" t="s">
        <v>921</v>
      </c>
      <c r="C44" s="29">
        <v>2022</v>
      </c>
      <c r="D44" s="262">
        <v>0</v>
      </c>
      <c r="E44" s="486">
        <v>3600</v>
      </c>
      <c r="F44" s="487"/>
      <c r="G44" s="262">
        <v>0</v>
      </c>
      <c r="H44" s="29"/>
      <c r="I44" s="29" t="s">
        <v>408</v>
      </c>
      <c r="J44" s="29" t="s">
        <v>427</v>
      </c>
      <c r="K44" s="29"/>
    </row>
    <row r="45" spans="1:11" ht="29" thickBot="1" x14ac:dyDescent="0.25">
      <c r="A45" s="28"/>
      <c r="B45" s="29" t="s">
        <v>428</v>
      </c>
      <c r="C45" s="77" t="s">
        <v>922</v>
      </c>
      <c r="D45" s="262">
        <v>0</v>
      </c>
      <c r="E45" s="486">
        <f>1200+5000</f>
        <v>6200</v>
      </c>
      <c r="F45" s="487"/>
      <c r="G45" s="262">
        <f>1200+5000</f>
        <v>6200</v>
      </c>
      <c r="H45" s="29"/>
      <c r="I45" s="29" t="s">
        <v>408</v>
      </c>
      <c r="J45" s="29" t="s">
        <v>429</v>
      </c>
      <c r="K45" s="29"/>
    </row>
    <row r="46" spans="1:11" ht="29" thickBot="1" x14ac:dyDescent="0.25">
      <c r="A46" s="28"/>
      <c r="B46" s="29" t="s">
        <v>430</v>
      </c>
      <c r="C46" s="77">
        <v>2022</v>
      </c>
      <c r="D46" s="262">
        <v>0</v>
      </c>
      <c r="E46" s="486">
        <v>3600</v>
      </c>
      <c r="F46" s="487"/>
      <c r="G46" s="262">
        <v>0</v>
      </c>
      <c r="H46" s="29"/>
      <c r="I46" s="29" t="s">
        <v>431</v>
      </c>
      <c r="J46" s="29" t="s">
        <v>432</v>
      </c>
      <c r="K46" s="29"/>
    </row>
    <row r="47" spans="1:11" ht="29" thickBot="1" x14ac:dyDescent="0.25">
      <c r="A47" s="28"/>
      <c r="B47" s="29" t="s">
        <v>433</v>
      </c>
      <c r="C47" s="77" t="s">
        <v>923</v>
      </c>
      <c r="D47" s="262">
        <v>0</v>
      </c>
      <c r="E47" s="486">
        <f>1200+5000</f>
        <v>6200</v>
      </c>
      <c r="F47" s="487"/>
      <c r="G47" s="262">
        <f>1200+5000</f>
        <v>6200</v>
      </c>
      <c r="H47" s="29"/>
      <c r="I47" s="29" t="s">
        <v>431</v>
      </c>
      <c r="J47" s="29" t="s">
        <v>429</v>
      </c>
      <c r="K47" s="29"/>
    </row>
    <row r="48" spans="1:11" ht="99" thickBot="1" x14ac:dyDescent="0.25">
      <c r="A48" s="28"/>
      <c r="B48" s="53" t="s">
        <v>1090</v>
      </c>
      <c r="C48" s="33">
        <v>2022</v>
      </c>
      <c r="D48" s="343">
        <v>0</v>
      </c>
      <c r="E48" s="486">
        <v>2400</v>
      </c>
      <c r="F48" s="487"/>
      <c r="G48" s="280">
        <v>0</v>
      </c>
      <c r="H48" s="33"/>
      <c r="I48" s="33" t="s">
        <v>906</v>
      </c>
      <c r="J48" s="245" t="s">
        <v>434</v>
      </c>
      <c r="K48" s="33"/>
    </row>
    <row r="49" spans="1:11" ht="71" thickBot="1" x14ac:dyDescent="0.25">
      <c r="A49" s="33"/>
      <c r="B49" s="53" t="s">
        <v>1126</v>
      </c>
      <c r="C49" s="247" t="s">
        <v>127</v>
      </c>
      <c r="D49" s="280">
        <v>0</v>
      </c>
      <c r="E49" s="486">
        <f>240+1000</f>
        <v>1240</v>
      </c>
      <c r="F49" s="487"/>
      <c r="G49" s="344">
        <f>240+1000</f>
        <v>1240</v>
      </c>
      <c r="H49" s="98"/>
      <c r="I49" s="33" t="s">
        <v>906</v>
      </c>
      <c r="J49" s="33" t="s">
        <v>435</v>
      </c>
      <c r="K49" s="33"/>
    </row>
    <row r="50" spans="1:11" ht="29" thickBot="1" x14ac:dyDescent="0.25">
      <c r="A50" s="28"/>
      <c r="B50" s="63" t="s">
        <v>436</v>
      </c>
      <c r="C50" s="33">
        <v>2021</v>
      </c>
      <c r="D50" s="343">
        <v>2400</v>
      </c>
      <c r="E50" s="486">
        <v>0</v>
      </c>
      <c r="F50" s="487"/>
      <c r="G50" s="280">
        <v>0</v>
      </c>
      <c r="H50" s="33"/>
      <c r="I50" s="33" t="s">
        <v>924</v>
      </c>
      <c r="J50" s="33" t="s">
        <v>437</v>
      </c>
      <c r="K50" s="33"/>
    </row>
    <row r="51" spans="1:11" ht="29" thickBot="1" x14ac:dyDescent="0.25">
      <c r="A51" s="33"/>
      <c r="B51" s="53" t="s">
        <v>928</v>
      </c>
      <c r="C51" s="247" t="s">
        <v>56</v>
      </c>
      <c r="D51" s="280">
        <v>0</v>
      </c>
      <c r="E51" s="486">
        <f>240+1000</f>
        <v>1240</v>
      </c>
      <c r="F51" s="487"/>
      <c r="G51" s="344">
        <f>240+1000</f>
        <v>1240</v>
      </c>
      <c r="H51" s="33"/>
      <c r="I51" s="33" t="s">
        <v>925</v>
      </c>
      <c r="J51" s="33" t="s">
        <v>926</v>
      </c>
      <c r="K51" s="33"/>
    </row>
    <row r="52" spans="1:11" ht="16" thickBot="1" x14ac:dyDescent="0.25">
      <c r="A52" s="18"/>
      <c r="B52" s="52" t="s">
        <v>438</v>
      </c>
      <c r="C52" s="13"/>
      <c r="D52" s="290"/>
      <c r="E52" s="290"/>
      <c r="F52" s="290"/>
      <c r="G52" s="277"/>
      <c r="H52" s="64"/>
      <c r="I52" s="14"/>
      <c r="J52" s="64"/>
      <c r="K52" s="65"/>
    </row>
    <row r="53" spans="1:11" ht="43" thickBot="1" x14ac:dyDescent="0.25">
      <c r="A53" s="92"/>
      <c r="B53" s="66" t="s">
        <v>439</v>
      </c>
      <c r="C53" s="20">
        <v>2021</v>
      </c>
      <c r="D53" s="262">
        <v>0</v>
      </c>
      <c r="E53" s="486">
        <v>0</v>
      </c>
      <c r="F53" s="487"/>
      <c r="G53" s="262">
        <v>0</v>
      </c>
      <c r="H53" s="93"/>
      <c r="I53" s="29" t="s">
        <v>927</v>
      </c>
      <c r="J53" s="93" t="s">
        <v>440</v>
      </c>
      <c r="K53" s="93"/>
    </row>
    <row r="54" spans="1:11" ht="16" thickBot="1" x14ac:dyDescent="0.25">
      <c r="A54" s="8"/>
      <c r="B54" s="67" t="s">
        <v>441</v>
      </c>
      <c r="C54" s="93"/>
      <c r="D54" s="262">
        <f>SUM(D11:D42,D44:D51,D53:D53)</f>
        <v>57687.700000000019</v>
      </c>
      <c r="E54" s="486">
        <f>SUM(E11:E42,E44:E51,E53:F53)</f>
        <v>33685.71</v>
      </c>
      <c r="F54" s="487"/>
      <c r="G54" s="262">
        <f>SUM(G11:G42,G44:G51,G53:G53)</f>
        <v>16830</v>
      </c>
      <c r="H54" s="93"/>
      <c r="I54" s="93"/>
      <c r="J54" s="93"/>
      <c r="K54" s="93"/>
    </row>
    <row r="55" spans="1:11" ht="16" thickBot="1" x14ac:dyDescent="0.25">
      <c r="A55" s="8"/>
      <c r="B55" s="11" t="s">
        <v>13</v>
      </c>
      <c r="C55" s="93"/>
      <c r="D55" s="262">
        <v>0</v>
      </c>
      <c r="E55" s="486">
        <v>0</v>
      </c>
      <c r="F55" s="487"/>
      <c r="G55" s="262">
        <v>0</v>
      </c>
      <c r="H55" s="93"/>
      <c r="I55" s="93"/>
      <c r="J55" s="93"/>
      <c r="K55" s="93"/>
    </row>
    <row r="56" spans="1:11" ht="16" thickBot="1" x14ac:dyDescent="0.25">
      <c r="A56" s="8"/>
      <c r="B56" s="11" t="s">
        <v>14</v>
      </c>
      <c r="C56" s="93"/>
      <c r="D56" s="262">
        <f>D54</f>
        <v>57687.700000000019</v>
      </c>
      <c r="E56" s="486">
        <f>E54</f>
        <v>33685.71</v>
      </c>
      <c r="F56" s="487"/>
      <c r="G56" s="262">
        <f>G54</f>
        <v>16830</v>
      </c>
      <c r="H56" s="93" t="s">
        <v>31</v>
      </c>
      <c r="I56" s="93"/>
      <c r="J56" s="93"/>
      <c r="K56" s="93"/>
    </row>
    <row r="57" spans="1:11" ht="16" thickBot="1" x14ac:dyDescent="0.25">
      <c r="A57" s="447"/>
      <c r="B57" s="447" t="s">
        <v>6</v>
      </c>
      <c r="C57" s="447" t="s">
        <v>7</v>
      </c>
      <c r="D57" s="476" t="s">
        <v>15</v>
      </c>
      <c r="E57" s="477"/>
      <c r="F57" s="477"/>
      <c r="G57" s="478"/>
      <c r="H57" s="447" t="s">
        <v>9</v>
      </c>
      <c r="I57" s="447" t="s">
        <v>10</v>
      </c>
      <c r="J57" s="447" t="s">
        <v>11</v>
      </c>
      <c r="K57" s="447" t="s">
        <v>12</v>
      </c>
    </row>
    <row r="58" spans="1:11" ht="16" thickBot="1" x14ac:dyDescent="0.25">
      <c r="A58" s="448"/>
      <c r="B58" s="448"/>
      <c r="C58" s="448"/>
      <c r="D58" s="354" t="s">
        <v>1148</v>
      </c>
      <c r="E58" s="479" t="s">
        <v>1149</v>
      </c>
      <c r="F58" s="478"/>
      <c r="G58" s="354" t="s">
        <v>1150</v>
      </c>
      <c r="H58" s="448"/>
      <c r="I58" s="448"/>
      <c r="J58" s="448"/>
      <c r="K58" s="448"/>
    </row>
    <row r="59" spans="1:11" ht="16" thickBot="1" x14ac:dyDescent="0.25">
      <c r="A59" s="8"/>
      <c r="B59" s="10" t="s">
        <v>1167</v>
      </c>
      <c r="C59" s="93"/>
      <c r="D59" s="262">
        <f>'Kapitulli IV (IV.1)'!D42+'Kapitulli IV (IV.2)'!D54</f>
        <v>484615.53</v>
      </c>
      <c r="E59" s="486">
        <f>'Kapitulli IV (IV.1)'!E42:F42+'Kapitulli IV (IV.2)'!E54:F54</f>
        <v>526109.71</v>
      </c>
      <c r="F59" s="428"/>
      <c r="G59" s="262">
        <f>'Kapitulli IV (IV.1)'!G42+'Kapitulli IV (IV.2)'!G54</f>
        <v>247152</v>
      </c>
      <c r="H59" s="93"/>
      <c r="I59" s="93"/>
      <c r="J59" s="93"/>
      <c r="K59" s="93"/>
    </row>
    <row r="60" spans="1:11" ht="16" thickBot="1" x14ac:dyDescent="0.25">
      <c r="A60" s="8"/>
      <c r="B60" s="11" t="s">
        <v>13</v>
      </c>
      <c r="C60" s="93"/>
      <c r="D60" s="262">
        <f>'Kapitulli IV (IV.1)'!D43+'Kapitulli IV (IV.2)'!D55</f>
        <v>0</v>
      </c>
      <c r="E60" s="486">
        <f>'Kapitulli IV (IV.1)'!E43:F43+'Kapitulli IV (IV.2)'!E55:F55</f>
        <v>0</v>
      </c>
      <c r="F60" s="428"/>
      <c r="G60" s="262">
        <f>'Kapitulli IV (IV.1)'!G43+'Kapitulli IV (IV.2)'!G55</f>
        <v>0</v>
      </c>
      <c r="H60" s="93"/>
      <c r="I60" s="93"/>
      <c r="J60" s="93"/>
      <c r="K60" s="93"/>
    </row>
    <row r="61" spans="1:11" ht="16" thickBot="1" x14ac:dyDescent="0.25">
      <c r="A61" s="8"/>
      <c r="B61" s="11" t="s">
        <v>14</v>
      </c>
      <c r="C61" s="93"/>
      <c r="D61" s="262">
        <f>'Kapitulli IV (IV.1)'!D44+'Kapitulli IV (IV.2)'!D56</f>
        <v>484615.53</v>
      </c>
      <c r="E61" s="486">
        <f>'Kapitulli IV (IV.1)'!E44:F44+'Kapitulli IV (IV.2)'!E56:F56</f>
        <v>526109.71</v>
      </c>
      <c r="F61" s="428"/>
      <c r="G61" s="262">
        <f>'Kapitulli IV (IV.1)'!G44+'Kapitulli IV (IV.2)'!G56</f>
        <v>247152</v>
      </c>
      <c r="H61" s="93"/>
      <c r="I61" s="93"/>
      <c r="J61" s="93"/>
      <c r="K61" s="93"/>
    </row>
    <row r="62" spans="1:11" ht="16" thickBot="1" x14ac:dyDescent="0.25">
      <c r="A62" s="555"/>
      <c r="B62" s="556" t="s">
        <v>16</v>
      </c>
      <c r="C62" s="557"/>
      <c r="D62" s="558">
        <f>'Kapitulli I (I.4)'!D65+'Kapitulli II (II.4)'!D40+'Kapitulli III (III.5)'!D35+'Kapitulli IV (IV.2)'!D59</f>
        <v>2884553.8</v>
      </c>
      <c r="E62" s="559">
        <f>'Kapitulli I (I.4)'!E65:F65+'Kapitulli II (II.4)'!E40:F40+'Kapitulli III (III.5)'!E35:F35+'Kapitulli IV (IV.2)'!E59:F59</f>
        <v>11067714.915000003</v>
      </c>
      <c r="F62" s="560"/>
      <c r="G62" s="558">
        <f>'Kapitulli I (I.4)'!G65+'Kapitulli II (II.4)'!G40+'Kapitulli III (III.5)'!G35+'Kapitulli IV (IV.2)'!G59</f>
        <v>9383106.4800000004</v>
      </c>
      <c r="H62" s="557"/>
      <c r="I62" s="557"/>
      <c r="J62" s="557"/>
      <c r="K62" s="557"/>
    </row>
    <row r="63" spans="1:11" ht="16" thickBot="1" x14ac:dyDescent="0.25">
      <c r="A63" s="561"/>
      <c r="B63" s="562" t="s">
        <v>13</v>
      </c>
      <c r="C63" s="563"/>
      <c r="D63" s="564">
        <f>'Kapitulli I (I.4)'!D66+'Kapitulli II (II.4)'!D41+'Kapitulli III (III.5)'!D36+'Kapitulli IV (IV.2)'!D60</f>
        <v>0</v>
      </c>
      <c r="E63" s="565">
        <f>'Kapitulli I (I.4)'!E66:F66+'Kapitulli II (II.4)'!E41:F41+'Kapitulli III (III.5)'!E36:F36+'Kapitulli IV (IV.2)'!E60:F60</f>
        <v>40000</v>
      </c>
      <c r="F63" s="566"/>
      <c r="G63" s="564">
        <f>'Kapitulli I (I.4)'!G66+'Kapitulli II (II.4)'!G41+'Kapitulli III (III.5)'!G36+'Kapitulli IV (IV.2)'!G60</f>
        <v>0</v>
      </c>
      <c r="H63" s="563"/>
      <c r="I63" s="563"/>
      <c r="J63" s="563"/>
      <c r="K63" s="563"/>
    </row>
    <row r="64" spans="1:11" ht="16" thickBot="1" x14ac:dyDescent="0.25">
      <c r="A64" s="561"/>
      <c r="B64" s="562" t="s">
        <v>14</v>
      </c>
      <c r="C64" s="563"/>
      <c r="D64" s="564">
        <f>'Kapitulli I (I.4)'!D67+'Kapitulli II (II.4)'!D42+'Kapitulli III (III.5)'!D37+'Kapitulli IV (IV.2)'!D61</f>
        <v>2884553.8</v>
      </c>
      <c r="E64" s="565">
        <f>'Kapitulli I (I.4)'!E67:F67+'Kapitulli II (II.4)'!E42:F42+'Kapitulli III (III.5)'!E37:F37+'Kapitulli IV (IV.2)'!E61:F61</f>
        <v>11027714.915000003</v>
      </c>
      <c r="F64" s="566"/>
      <c r="G64" s="564">
        <f>'Kapitulli I (I.4)'!G67+'Kapitulli II (II.4)'!G42+'Kapitulli III (III.5)'!G37+'Kapitulli IV (IV.2)'!G61</f>
        <v>9383106.4800000004</v>
      </c>
      <c r="H64" s="563"/>
      <c r="I64" s="563"/>
      <c r="J64" s="563"/>
      <c r="K64" s="563"/>
    </row>
  </sheetData>
  <mergeCells count="87">
    <mergeCell ref="I4:K4"/>
    <mergeCell ref="I5:K5"/>
    <mergeCell ref="I6:K6"/>
    <mergeCell ref="E15:F15"/>
    <mergeCell ref="E24:F24"/>
    <mergeCell ref="J8:J9"/>
    <mergeCell ref="K8:K9"/>
    <mergeCell ref="E9:F9"/>
    <mergeCell ref="E11:F11"/>
    <mergeCell ref="E12:F12"/>
    <mergeCell ref="H8:H9"/>
    <mergeCell ref="I8:I9"/>
    <mergeCell ref="E13:F13"/>
    <mergeCell ref="C4:E4"/>
    <mergeCell ref="C5:E5"/>
    <mergeCell ref="C6:E6"/>
    <mergeCell ref="J57:J58"/>
    <mergeCell ref="K57:K58"/>
    <mergeCell ref="E58:F58"/>
    <mergeCell ref="E63:F63"/>
    <mergeCell ref="E64:F64"/>
    <mergeCell ref="E59:F59"/>
    <mergeCell ref="E60:F60"/>
    <mergeCell ref="E61:F61"/>
    <mergeCell ref="E62:F62"/>
    <mergeCell ref="E54:F54"/>
    <mergeCell ref="E55:F55"/>
    <mergeCell ref="E56:F56"/>
    <mergeCell ref="H57:H58"/>
    <mergeCell ref="I57:I58"/>
    <mergeCell ref="A57:A58"/>
    <mergeCell ref="B57:B58"/>
    <mergeCell ref="C57:C58"/>
    <mergeCell ref="D57:G57"/>
    <mergeCell ref="E41:F41"/>
    <mergeCell ref="E42:F42"/>
    <mergeCell ref="E44:F44"/>
    <mergeCell ref="E47:F47"/>
    <mergeCell ref="E48:F48"/>
    <mergeCell ref="E45:F45"/>
    <mergeCell ref="E46:F46"/>
    <mergeCell ref="E49:F49"/>
    <mergeCell ref="E50:F50"/>
    <mergeCell ref="E51:F51"/>
    <mergeCell ref="E53:F53"/>
    <mergeCell ref="E40:F40"/>
    <mergeCell ref="E28:F28"/>
    <mergeCell ref="E29:F29"/>
    <mergeCell ref="E30:F30"/>
    <mergeCell ref="E31:F31"/>
    <mergeCell ref="E32:F32"/>
    <mergeCell ref="E33:F33"/>
    <mergeCell ref="E34:F34"/>
    <mergeCell ref="E35:F35"/>
    <mergeCell ref="E36:F36"/>
    <mergeCell ref="E37:F37"/>
    <mergeCell ref="E39:F39"/>
    <mergeCell ref="E38:F38"/>
    <mergeCell ref="E27:F27"/>
    <mergeCell ref="E14:F14"/>
    <mergeCell ref="E16:F16"/>
    <mergeCell ref="E17:F17"/>
    <mergeCell ref="E18:F18"/>
    <mergeCell ref="E19:F19"/>
    <mergeCell ref="E20:F20"/>
    <mergeCell ref="E21:F21"/>
    <mergeCell ref="E22:F22"/>
    <mergeCell ref="E23:F23"/>
    <mergeCell ref="E25:F25"/>
    <mergeCell ref="E26:F26"/>
    <mergeCell ref="A8:A9"/>
    <mergeCell ref="B8:B9"/>
    <mergeCell ref="C8:C9"/>
    <mergeCell ref="D8:G8"/>
    <mergeCell ref="I7:K7"/>
    <mergeCell ref="C7:E7"/>
    <mergeCell ref="F7:G7"/>
    <mergeCell ref="I1:K1"/>
    <mergeCell ref="B2:K2"/>
    <mergeCell ref="C3:E3"/>
    <mergeCell ref="F3:G3"/>
    <mergeCell ref="I3:K3"/>
    <mergeCell ref="F4:G4"/>
    <mergeCell ref="F5:G5"/>
    <mergeCell ref="F6:G6"/>
    <mergeCell ref="C1:E1"/>
    <mergeCell ref="F1:G1"/>
  </mergeCells>
  <pageMargins left="0.7" right="0.7" top="0.75" bottom="0.75" header="0.3" footer="0.3"/>
  <pageSetup orientation="portrait" r:id="rId1"/>
  <ignoredErrors>
    <ignoredError sqref="E60:F6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
  <sheetViews>
    <sheetView zoomScale="110" zoomScaleNormal="110" workbookViewId="0">
      <pane ySplit="1" topLeftCell="A39" activePane="bottomLeft" state="frozen"/>
      <selection pane="bottomLeft" activeCell="D45" sqref="D45"/>
    </sheetView>
  </sheetViews>
  <sheetFormatPr baseColWidth="10" defaultColWidth="9.1640625" defaultRowHeight="13" x14ac:dyDescent="0.15"/>
  <cols>
    <col min="1" max="1" width="9.1640625" style="71"/>
    <col min="2" max="2" width="37.5" style="71" customWidth="1"/>
    <col min="3" max="4" width="8.6640625" style="71" customWidth="1"/>
    <col min="5" max="6" width="4.6640625" style="71" customWidth="1"/>
    <col min="7" max="7" width="8.6640625" style="71" customWidth="1"/>
    <col min="8" max="8" width="10.5" style="71" customWidth="1"/>
    <col min="9" max="16384" width="9.1640625" style="71"/>
  </cols>
  <sheetData>
    <row r="1" spans="1:12" ht="43" thickBot="1" x14ac:dyDescent="0.2">
      <c r="A1" s="120" t="s">
        <v>5</v>
      </c>
      <c r="B1" s="251" t="s">
        <v>0</v>
      </c>
      <c r="C1" s="369" t="s">
        <v>1151</v>
      </c>
      <c r="D1" s="370"/>
      <c r="E1" s="371"/>
      <c r="F1" s="369" t="s">
        <v>1155</v>
      </c>
      <c r="G1" s="371"/>
      <c r="H1" s="251" t="s">
        <v>1152</v>
      </c>
      <c r="I1" s="369" t="s">
        <v>1</v>
      </c>
      <c r="J1" s="370"/>
      <c r="K1" s="371"/>
    </row>
    <row r="2" spans="1:12" ht="29" thickBot="1" x14ac:dyDescent="0.2">
      <c r="A2" s="104"/>
      <c r="B2" s="134" t="s">
        <v>680</v>
      </c>
      <c r="C2" s="410"/>
      <c r="D2" s="410"/>
      <c r="E2" s="410"/>
      <c r="F2" s="411"/>
      <c r="G2" s="411"/>
      <c r="H2" s="135"/>
      <c r="I2" s="410"/>
      <c r="J2" s="410"/>
      <c r="K2" s="412"/>
    </row>
    <row r="3" spans="1:12" ht="14" thickBot="1" x14ac:dyDescent="0.2">
      <c r="A3" s="106"/>
      <c r="B3" s="416" t="s">
        <v>734</v>
      </c>
      <c r="C3" s="417"/>
      <c r="D3" s="417"/>
      <c r="E3" s="417"/>
      <c r="F3" s="417"/>
      <c r="G3" s="417"/>
      <c r="H3" s="418"/>
      <c r="I3" s="136"/>
      <c r="J3" s="137"/>
      <c r="K3" s="138"/>
    </row>
    <row r="4" spans="1:12" ht="14" thickBot="1" x14ac:dyDescent="0.2">
      <c r="A4" s="106"/>
      <c r="B4" s="419"/>
      <c r="C4" s="420"/>
      <c r="D4" s="420"/>
      <c r="E4" s="420"/>
      <c r="F4" s="420"/>
      <c r="G4" s="420"/>
      <c r="H4" s="421"/>
      <c r="I4" s="136"/>
      <c r="J4" s="137"/>
      <c r="K4" s="138"/>
    </row>
    <row r="5" spans="1:12" ht="14" thickBot="1" x14ac:dyDescent="0.2">
      <c r="A5" s="125"/>
      <c r="B5" s="422" t="s">
        <v>679</v>
      </c>
      <c r="C5" s="423"/>
      <c r="D5" s="423"/>
      <c r="E5" s="423"/>
      <c r="F5" s="423"/>
      <c r="G5" s="423"/>
      <c r="H5" s="423"/>
      <c r="I5" s="423"/>
      <c r="J5" s="423"/>
      <c r="K5" s="424"/>
    </row>
    <row r="6" spans="1:12" ht="29" thickBot="1" x14ac:dyDescent="0.2">
      <c r="A6" s="106"/>
      <c r="B6" s="338" t="s">
        <v>678</v>
      </c>
      <c r="C6" s="381" t="s">
        <v>733</v>
      </c>
      <c r="D6" s="382"/>
      <c r="E6" s="383"/>
      <c r="F6" s="384">
        <v>0.36</v>
      </c>
      <c r="G6" s="385"/>
      <c r="H6" s="361">
        <v>0.39</v>
      </c>
      <c r="I6" s="413"/>
      <c r="J6" s="414"/>
      <c r="K6" s="415"/>
    </row>
    <row r="7" spans="1:12" ht="29" thickBot="1" x14ac:dyDescent="0.2">
      <c r="A7" s="106"/>
      <c r="B7" s="324" t="s">
        <v>677</v>
      </c>
      <c r="C7" s="381" t="s">
        <v>732</v>
      </c>
      <c r="D7" s="382"/>
      <c r="E7" s="383"/>
      <c r="F7" s="384">
        <v>0.52</v>
      </c>
      <c r="G7" s="385"/>
      <c r="H7" s="361">
        <v>0.53</v>
      </c>
      <c r="I7" s="413"/>
      <c r="J7" s="414"/>
      <c r="K7" s="415"/>
    </row>
    <row r="8" spans="1:12" ht="43" customHeight="1" thickBot="1" x14ac:dyDescent="0.2">
      <c r="A8" s="106"/>
      <c r="B8" s="339" t="s">
        <v>731</v>
      </c>
      <c r="C8" s="381" t="s">
        <v>713</v>
      </c>
      <c r="D8" s="382"/>
      <c r="E8" s="383"/>
      <c r="F8" s="384">
        <v>0.5</v>
      </c>
      <c r="G8" s="385"/>
      <c r="H8" s="361">
        <v>0.53</v>
      </c>
      <c r="I8" s="413"/>
      <c r="J8" s="414"/>
      <c r="K8" s="415"/>
    </row>
    <row r="9" spans="1:12" ht="29" thickBot="1" x14ac:dyDescent="0.2">
      <c r="A9" s="106"/>
      <c r="B9" s="340" t="s">
        <v>730</v>
      </c>
      <c r="C9" s="375" t="s">
        <v>3</v>
      </c>
      <c r="D9" s="376"/>
      <c r="E9" s="377"/>
      <c r="F9" s="378"/>
      <c r="G9" s="379"/>
      <c r="H9" s="123"/>
      <c r="I9" s="413"/>
      <c r="J9" s="414"/>
      <c r="K9" s="415"/>
    </row>
    <row r="10" spans="1:12" ht="43" thickBot="1" x14ac:dyDescent="0.2">
      <c r="A10" s="106"/>
      <c r="B10" s="339" t="s">
        <v>729</v>
      </c>
      <c r="C10" s="375" t="s">
        <v>3</v>
      </c>
      <c r="D10" s="376"/>
      <c r="E10" s="377"/>
      <c r="F10" s="378"/>
      <c r="G10" s="379"/>
      <c r="H10" s="123"/>
      <c r="I10" s="413"/>
      <c r="J10" s="414"/>
      <c r="K10" s="415"/>
    </row>
    <row r="11" spans="1:12" ht="14" thickBot="1" x14ac:dyDescent="0.2">
      <c r="A11" s="391"/>
      <c r="B11" s="391" t="s">
        <v>6</v>
      </c>
      <c r="C11" s="391" t="s">
        <v>7</v>
      </c>
      <c r="D11" s="393" t="s">
        <v>8</v>
      </c>
      <c r="E11" s="394"/>
      <c r="F11" s="394"/>
      <c r="G11" s="395"/>
      <c r="H11" s="391" t="s">
        <v>9</v>
      </c>
      <c r="I11" s="391" t="s">
        <v>10</v>
      </c>
      <c r="J11" s="391" t="s">
        <v>11</v>
      </c>
      <c r="K11" s="391" t="s">
        <v>12</v>
      </c>
    </row>
    <row r="12" spans="1:12" ht="50.25" customHeight="1" thickBot="1" x14ac:dyDescent="0.2">
      <c r="A12" s="392"/>
      <c r="B12" s="392"/>
      <c r="C12" s="392"/>
      <c r="D12" s="351" t="s">
        <v>1148</v>
      </c>
      <c r="E12" s="396" t="s">
        <v>1149</v>
      </c>
      <c r="F12" s="395"/>
      <c r="G12" s="351" t="s">
        <v>1150</v>
      </c>
      <c r="H12" s="392"/>
      <c r="I12" s="392"/>
      <c r="J12" s="392"/>
      <c r="K12" s="392"/>
    </row>
    <row r="13" spans="1:12" ht="29" thickBot="1" x14ac:dyDescent="0.2">
      <c r="A13" s="126"/>
      <c r="B13" s="127" t="s">
        <v>676</v>
      </c>
      <c r="C13" s="128"/>
      <c r="D13" s="111"/>
      <c r="E13" s="111"/>
      <c r="F13" s="111"/>
      <c r="G13" s="111"/>
      <c r="H13" s="111"/>
      <c r="I13" s="111"/>
      <c r="J13" s="111"/>
      <c r="K13" s="129"/>
    </row>
    <row r="14" spans="1:12" ht="57" thickBot="1" x14ac:dyDescent="0.2">
      <c r="A14" s="102"/>
      <c r="B14" s="252" t="s">
        <v>985</v>
      </c>
      <c r="C14" s="252">
        <v>2022</v>
      </c>
      <c r="D14" s="327">
        <v>40400</v>
      </c>
      <c r="E14" s="367">
        <v>0</v>
      </c>
      <c r="F14" s="368"/>
      <c r="G14" s="327">
        <v>0</v>
      </c>
      <c r="H14" s="252"/>
      <c r="I14" s="252" t="s">
        <v>23</v>
      </c>
      <c r="J14" s="252" t="s">
        <v>675</v>
      </c>
      <c r="K14" s="252"/>
      <c r="L14" s="337"/>
    </row>
    <row r="15" spans="1:12" ht="51.5" customHeight="1" thickBot="1" x14ac:dyDescent="0.2">
      <c r="A15" s="102"/>
      <c r="B15" s="252" t="s">
        <v>865</v>
      </c>
      <c r="C15" s="252">
        <v>2022</v>
      </c>
      <c r="D15" s="326">
        <v>0</v>
      </c>
      <c r="E15" s="399">
        <v>617013</v>
      </c>
      <c r="F15" s="400"/>
      <c r="G15" s="326">
        <v>530243</v>
      </c>
      <c r="H15" s="252"/>
      <c r="I15" s="252" t="s">
        <v>23</v>
      </c>
      <c r="J15" s="252" t="s">
        <v>674</v>
      </c>
      <c r="K15" s="252"/>
    </row>
    <row r="16" spans="1:12" ht="71" thickBot="1" x14ac:dyDescent="0.2">
      <c r="A16" s="102"/>
      <c r="B16" s="252" t="s">
        <v>990</v>
      </c>
      <c r="C16" s="252">
        <v>2022</v>
      </c>
      <c r="D16" s="326">
        <f>12200/2</f>
        <v>6100</v>
      </c>
      <c r="E16" s="399">
        <v>0</v>
      </c>
      <c r="F16" s="400"/>
      <c r="G16" s="326">
        <v>0</v>
      </c>
      <c r="H16" s="252"/>
      <c r="I16" s="252" t="s">
        <v>23</v>
      </c>
      <c r="J16" s="252" t="s">
        <v>824</v>
      </c>
      <c r="K16" s="252"/>
    </row>
    <row r="17" spans="1:13" ht="71" thickBot="1" x14ac:dyDescent="0.2">
      <c r="A17" s="102"/>
      <c r="B17" s="252" t="s">
        <v>989</v>
      </c>
      <c r="C17" s="252">
        <v>2022</v>
      </c>
      <c r="D17" s="326">
        <f>12200/2</f>
        <v>6100</v>
      </c>
      <c r="E17" s="399">
        <v>0</v>
      </c>
      <c r="F17" s="400"/>
      <c r="G17" s="326">
        <v>0</v>
      </c>
      <c r="H17" s="252"/>
      <c r="I17" s="252" t="s">
        <v>62</v>
      </c>
      <c r="J17" s="252" t="s">
        <v>824</v>
      </c>
      <c r="K17" s="252"/>
      <c r="M17" s="71" t="s">
        <v>31</v>
      </c>
    </row>
    <row r="18" spans="1:13" ht="51" customHeight="1" thickBot="1" x14ac:dyDescent="0.2">
      <c r="A18" s="102"/>
      <c r="B18" s="252" t="s">
        <v>728</v>
      </c>
      <c r="C18" s="252">
        <v>2022</v>
      </c>
      <c r="D18" s="327">
        <v>0</v>
      </c>
      <c r="E18" s="399">
        <f>195946/2</f>
        <v>97973</v>
      </c>
      <c r="F18" s="400"/>
      <c r="G18" s="327">
        <f>132500/2</f>
        <v>66250</v>
      </c>
      <c r="H18" s="252"/>
      <c r="I18" s="252" t="s">
        <v>627</v>
      </c>
      <c r="J18" s="252" t="s">
        <v>866</v>
      </c>
      <c r="K18" s="252"/>
      <c r="L18" s="337"/>
    </row>
    <row r="19" spans="1:13" ht="43" thickBot="1" x14ac:dyDescent="0.2">
      <c r="A19" s="102"/>
      <c r="B19" s="252" t="s">
        <v>727</v>
      </c>
      <c r="C19" s="252">
        <v>2022</v>
      </c>
      <c r="D19" s="327">
        <v>0</v>
      </c>
      <c r="E19" s="399">
        <f>195946/2</f>
        <v>97973</v>
      </c>
      <c r="F19" s="400"/>
      <c r="G19" s="327">
        <f>132500/2</f>
        <v>66250</v>
      </c>
      <c r="H19" s="252"/>
      <c r="I19" s="252" t="s">
        <v>627</v>
      </c>
      <c r="J19" s="252" t="s">
        <v>866</v>
      </c>
      <c r="K19" s="252"/>
    </row>
    <row r="20" spans="1:13" ht="43" thickBot="1" x14ac:dyDescent="0.2">
      <c r="A20" s="141"/>
      <c r="B20" s="142" t="s">
        <v>673</v>
      </c>
      <c r="C20" s="143"/>
      <c r="D20" s="341"/>
      <c r="E20" s="341"/>
      <c r="F20" s="341"/>
      <c r="G20" s="341"/>
      <c r="H20" s="144"/>
      <c r="I20" s="144"/>
      <c r="J20" s="144"/>
      <c r="K20" s="145"/>
    </row>
    <row r="21" spans="1:13" ht="99" thickBot="1" x14ac:dyDescent="0.2">
      <c r="A21" s="102"/>
      <c r="B21" s="252" t="s">
        <v>986</v>
      </c>
      <c r="C21" s="252">
        <v>2021</v>
      </c>
      <c r="D21" s="327">
        <v>23461.200000000004</v>
      </c>
      <c r="E21" s="399">
        <v>0</v>
      </c>
      <c r="F21" s="400"/>
      <c r="G21" s="327">
        <v>0</v>
      </c>
      <c r="H21" s="252"/>
      <c r="I21" s="252" t="s">
        <v>822</v>
      </c>
      <c r="J21" s="252" t="s">
        <v>672</v>
      </c>
      <c r="K21" s="252"/>
    </row>
    <row r="22" spans="1:13" ht="127" thickBot="1" x14ac:dyDescent="0.2">
      <c r="A22" s="62"/>
      <c r="B22" s="25" t="s">
        <v>867</v>
      </c>
      <c r="C22" s="25">
        <v>2021</v>
      </c>
      <c r="D22" s="327">
        <v>0</v>
      </c>
      <c r="E22" s="367">
        <v>0</v>
      </c>
      <c r="F22" s="368"/>
      <c r="G22" s="327">
        <v>0</v>
      </c>
      <c r="H22" s="25"/>
      <c r="I22" s="252" t="s">
        <v>868</v>
      </c>
      <c r="J22" s="25" t="s">
        <v>670</v>
      </c>
      <c r="K22" s="25"/>
    </row>
    <row r="23" spans="1:13" ht="15" thickBot="1" x14ac:dyDescent="0.2">
      <c r="A23" s="126"/>
      <c r="B23" s="127" t="s">
        <v>669</v>
      </c>
      <c r="C23" s="128"/>
      <c r="D23" s="341"/>
      <c r="E23" s="341"/>
      <c r="F23" s="341"/>
      <c r="G23" s="341"/>
      <c r="H23" s="111"/>
      <c r="I23" s="111"/>
      <c r="J23" s="111"/>
      <c r="K23" s="129"/>
    </row>
    <row r="24" spans="1:13" s="316" customFormat="1" ht="100" customHeight="1" thickBot="1" x14ac:dyDescent="0.2">
      <c r="A24" s="81"/>
      <c r="B24" s="41" t="s">
        <v>1132</v>
      </c>
      <c r="C24" s="123" t="s">
        <v>56</v>
      </c>
      <c r="D24" s="532">
        <v>15000</v>
      </c>
      <c r="E24" s="533">
        <v>0</v>
      </c>
      <c r="F24" s="534"/>
      <c r="G24" s="532">
        <v>0</v>
      </c>
      <c r="H24" s="41"/>
      <c r="I24" s="41" t="s">
        <v>23</v>
      </c>
      <c r="J24" s="41" t="s">
        <v>1133</v>
      </c>
      <c r="K24" s="41"/>
    </row>
    <row r="25" spans="1:13" ht="83" customHeight="1" thickBot="1" x14ac:dyDescent="0.2">
      <c r="A25" s="102"/>
      <c r="B25" s="252" t="s">
        <v>725</v>
      </c>
      <c r="C25" s="252">
        <v>2021</v>
      </c>
      <c r="D25" s="327">
        <v>7200</v>
      </c>
      <c r="E25" s="367">
        <v>0</v>
      </c>
      <c r="F25" s="368"/>
      <c r="G25" s="327">
        <v>0</v>
      </c>
      <c r="H25" s="252"/>
      <c r="I25" s="252" t="s">
        <v>869</v>
      </c>
      <c r="J25" s="252" t="s">
        <v>668</v>
      </c>
      <c r="K25" s="252"/>
    </row>
    <row r="26" spans="1:13" s="316" customFormat="1" ht="85" thickBot="1" x14ac:dyDescent="0.2">
      <c r="A26" s="81"/>
      <c r="B26" s="252" t="s">
        <v>667</v>
      </c>
      <c r="C26" s="252">
        <v>2021</v>
      </c>
      <c r="D26" s="327">
        <v>1173.0600000000002</v>
      </c>
      <c r="E26" s="367">
        <v>0</v>
      </c>
      <c r="F26" s="368"/>
      <c r="G26" s="327">
        <v>0</v>
      </c>
      <c r="H26" s="252"/>
      <c r="I26" s="252" t="s">
        <v>23</v>
      </c>
      <c r="J26" s="252" t="s">
        <v>987</v>
      </c>
      <c r="K26" s="252"/>
    </row>
    <row r="27" spans="1:13" ht="15" thickBot="1" x14ac:dyDescent="0.2">
      <c r="A27" s="126"/>
      <c r="B27" s="127" t="s">
        <v>666</v>
      </c>
      <c r="C27" s="128"/>
      <c r="D27" s="341"/>
      <c r="E27" s="341"/>
      <c r="F27" s="341"/>
      <c r="G27" s="341"/>
      <c r="H27" s="111"/>
      <c r="I27" s="111"/>
      <c r="J27" s="111"/>
      <c r="K27" s="129"/>
      <c r="L27" s="337"/>
    </row>
    <row r="28" spans="1:13" ht="57" thickBot="1" x14ac:dyDescent="0.2">
      <c r="A28" s="62"/>
      <c r="B28" s="25" t="s">
        <v>724</v>
      </c>
      <c r="C28" s="25">
        <v>2022</v>
      </c>
      <c r="D28" s="327">
        <f>177000+48240-25440</f>
        <v>199800</v>
      </c>
      <c r="E28" s="367">
        <v>0</v>
      </c>
      <c r="F28" s="368"/>
      <c r="G28" s="327">
        <v>0</v>
      </c>
      <c r="H28" s="25"/>
      <c r="I28" s="25" t="s">
        <v>661</v>
      </c>
      <c r="J28" s="25" t="s">
        <v>665</v>
      </c>
      <c r="K28" s="25"/>
    </row>
    <row r="29" spans="1:13" ht="29" thickBot="1" x14ac:dyDescent="0.2">
      <c r="A29" s="62"/>
      <c r="B29" s="25" t="s">
        <v>664</v>
      </c>
      <c r="C29" s="25">
        <v>2022</v>
      </c>
      <c r="D29" s="327">
        <v>0</v>
      </c>
      <c r="E29" s="367">
        <v>0</v>
      </c>
      <c r="F29" s="368"/>
      <c r="G29" s="327">
        <v>0</v>
      </c>
      <c r="H29" s="25"/>
      <c r="I29" s="25" t="s">
        <v>661</v>
      </c>
      <c r="J29" s="25" t="s">
        <v>663</v>
      </c>
      <c r="K29" s="25"/>
    </row>
    <row r="30" spans="1:13" ht="85" thickBot="1" x14ac:dyDescent="0.2">
      <c r="A30" s="62"/>
      <c r="B30" s="25" t="s">
        <v>662</v>
      </c>
      <c r="C30" s="25">
        <v>2023</v>
      </c>
      <c r="D30" s="327">
        <v>25440</v>
      </c>
      <c r="E30" s="367">
        <v>0</v>
      </c>
      <c r="F30" s="368"/>
      <c r="G30" s="327">
        <v>0</v>
      </c>
      <c r="H30" s="25"/>
      <c r="I30" s="25" t="s">
        <v>661</v>
      </c>
      <c r="J30" s="25" t="s">
        <v>660</v>
      </c>
      <c r="K30" s="25"/>
    </row>
    <row r="31" spans="1:13" ht="15" thickBot="1" x14ac:dyDescent="0.2">
      <c r="A31" s="126"/>
      <c r="B31" s="127" t="s">
        <v>659</v>
      </c>
      <c r="C31" s="128"/>
      <c r="D31" s="341"/>
      <c r="E31" s="341"/>
      <c r="F31" s="341"/>
      <c r="G31" s="341"/>
      <c r="H31" s="111"/>
      <c r="I31" s="111"/>
      <c r="J31" s="111"/>
      <c r="K31" s="129"/>
    </row>
    <row r="32" spans="1:13" ht="57" thickBot="1" x14ac:dyDescent="0.2">
      <c r="A32" s="62"/>
      <c r="B32" s="25" t="s">
        <v>658</v>
      </c>
      <c r="C32" s="25">
        <v>2021</v>
      </c>
      <c r="D32" s="327">
        <v>0</v>
      </c>
      <c r="E32" s="367">
        <v>0</v>
      </c>
      <c r="F32" s="368"/>
      <c r="G32" s="327">
        <v>0</v>
      </c>
      <c r="H32" s="25"/>
      <c r="I32" s="25" t="s">
        <v>24</v>
      </c>
      <c r="J32" s="25" t="s">
        <v>657</v>
      </c>
      <c r="K32" s="25"/>
    </row>
    <row r="33" spans="1:12" ht="127" thickBot="1" x14ac:dyDescent="0.2">
      <c r="A33" s="62"/>
      <c r="B33" s="25" t="s">
        <v>656</v>
      </c>
      <c r="C33" s="25">
        <v>2021</v>
      </c>
      <c r="D33" s="327">
        <v>0</v>
      </c>
      <c r="E33" s="367">
        <f>121900+36480+270000+14000</f>
        <v>442380</v>
      </c>
      <c r="F33" s="368"/>
      <c r="G33" s="327">
        <v>0</v>
      </c>
      <c r="H33" s="25"/>
      <c r="I33" s="25" t="s">
        <v>23</v>
      </c>
      <c r="J33" s="25" t="s">
        <v>655</v>
      </c>
      <c r="K33" s="25"/>
    </row>
    <row r="34" spans="1:12" ht="43" thickBot="1" x14ac:dyDescent="0.2">
      <c r="A34" s="62"/>
      <c r="B34" s="25" t="s">
        <v>654</v>
      </c>
      <c r="C34" s="25" t="s">
        <v>56</v>
      </c>
      <c r="D34" s="327">
        <v>0</v>
      </c>
      <c r="E34" s="367">
        <f>28205+28205+28205</f>
        <v>84615</v>
      </c>
      <c r="F34" s="368"/>
      <c r="G34" s="327">
        <v>0</v>
      </c>
      <c r="H34" s="25"/>
      <c r="I34" s="25" t="s">
        <v>627</v>
      </c>
      <c r="J34" s="41" t="s">
        <v>723</v>
      </c>
      <c r="K34" s="25"/>
    </row>
    <row r="35" spans="1:12" ht="29" thickBot="1" x14ac:dyDescent="0.2">
      <c r="A35" s="126"/>
      <c r="B35" s="127" t="s">
        <v>653</v>
      </c>
      <c r="C35" s="128"/>
      <c r="D35" s="341"/>
      <c r="E35" s="341"/>
      <c r="F35" s="341"/>
      <c r="G35" s="341"/>
      <c r="H35" s="111"/>
      <c r="I35" s="111"/>
      <c r="J35" s="111"/>
      <c r="K35" s="129"/>
      <c r="L35" s="337"/>
    </row>
    <row r="36" spans="1:12" ht="57" thickBot="1" x14ac:dyDescent="0.2">
      <c r="A36" s="62"/>
      <c r="B36" s="25" t="s">
        <v>652</v>
      </c>
      <c r="C36" s="25" t="s">
        <v>56</v>
      </c>
      <c r="D36" s="327">
        <v>0</v>
      </c>
      <c r="E36" s="367">
        <v>0</v>
      </c>
      <c r="F36" s="368"/>
      <c r="G36" s="327">
        <v>30000</v>
      </c>
      <c r="H36" s="25"/>
      <c r="I36" s="25" t="s">
        <v>648</v>
      </c>
      <c r="J36" s="25" t="s">
        <v>651</v>
      </c>
      <c r="K36" s="25"/>
    </row>
    <row r="37" spans="1:12" ht="85" thickBot="1" x14ac:dyDescent="0.2">
      <c r="A37" s="62"/>
      <c r="B37" s="25" t="s">
        <v>650</v>
      </c>
      <c r="C37" s="25" t="s">
        <v>649</v>
      </c>
      <c r="D37" s="327">
        <v>0</v>
      </c>
      <c r="E37" s="367">
        <v>0</v>
      </c>
      <c r="F37" s="368"/>
      <c r="G37" s="327">
        <v>0</v>
      </c>
      <c r="H37" s="25"/>
      <c r="I37" s="25" t="s">
        <v>648</v>
      </c>
      <c r="J37" s="25" t="s">
        <v>722</v>
      </c>
      <c r="K37" s="25"/>
      <c r="L37" s="337"/>
    </row>
    <row r="38" spans="1:12" s="316" customFormat="1" ht="52" customHeight="1" thickBot="1" x14ac:dyDescent="0.2">
      <c r="A38" s="81"/>
      <c r="B38" s="41" t="s">
        <v>647</v>
      </c>
      <c r="C38" s="41">
        <v>2021</v>
      </c>
      <c r="D38" s="327">
        <v>0</v>
      </c>
      <c r="E38" s="367">
        <f>28205+28205</f>
        <v>56410</v>
      </c>
      <c r="F38" s="368"/>
      <c r="G38" s="327">
        <v>0</v>
      </c>
      <c r="H38" s="41"/>
      <c r="I38" s="252" t="s">
        <v>627</v>
      </c>
      <c r="J38" s="41" t="s">
        <v>646</v>
      </c>
      <c r="K38" s="41"/>
    </row>
    <row r="39" spans="1:12" ht="113" thickBot="1" x14ac:dyDescent="0.2">
      <c r="A39" s="62"/>
      <c r="B39" s="25" t="s">
        <v>721</v>
      </c>
      <c r="C39" s="25">
        <v>2021</v>
      </c>
      <c r="D39" s="327">
        <v>0</v>
      </c>
      <c r="E39" s="367">
        <v>0</v>
      </c>
      <c r="F39" s="368"/>
      <c r="G39" s="327">
        <v>0</v>
      </c>
      <c r="H39" s="25"/>
      <c r="I39" s="25"/>
      <c r="J39" s="25" t="s">
        <v>720</v>
      </c>
      <c r="K39" s="25"/>
    </row>
    <row r="40" spans="1:12" ht="29" thickBot="1" x14ac:dyDescent="0.2">
      <c r="A40" s="126"/>
      <c r="B40" s="127" t="s">
        <v>645</v>
      </c>
      <c r="C40" s="128"/>
      <c r="D40" s="341"/>
      <c r="E40" s="341"/>
      <c r="F40" s="341"/>
      <c r="G40" s="341"/>
      <c r="H40" s="111"/>
      <c r="I40" s="111"/>
      <c r="J40" s="111"/>
      <c r="K40" s="129"/>
    </row>
    <row r="41" spans="1:12" ht="57" thickBot="1" x14ac:dyDescent="0.2">
      <c r="A41" s="62"/>
      <c r="B41" s="25" t="s">
        <v>644</v>
      </c>
      <c r="C41" s="252">
        <v>2022</v>
      </c>
      <c r="D41" s="327">
        <v>0</v>
      </c>
      <c r="E41" s="367">
        <v>0</v>
      </c>
      <c r="F41" s="368"/>
      <c r="G41" s="327">
        <v>0</v>
      </c>
      <c r="H41" s="25"/>
      <c r="I41" s="25" t="s">
        <v>23</v>
      </c>
      <c r="J41" s="25" t="s">
        <v>643</v>
      </c>
      <c r="K41" s="25"/>
    </row>
    <row r="42" spans="1:12" ht="57" thickBot="1" x14ac:dyDescent="0.2">
      <c r="A42" s="62"/>
      <c r="B42" s="25" t="s">
        <v>642</v>
      </c>
      <c r="C42" s="25">
        <v>2023</v>
      </c>
      <c r="D42" s="327">
        <v>0</v>
      </c>
      <c r="E42" s="367">
        <v>0</v>
      </c>
      <c r="F42" s="368"/>
      <c r="G42" s="327">
        <v>72705</v>
      </c>
      <c r="H42" s="25"/>
      <c r="I42" s="41" t="s">
        <v>719</v>
      </c>
      <c r="J42" s="25" t="s">
        <v>641</v>
      </c>
      <c r="K42" s="25"/>
    </row>
    <row r="43" spans="1:12" ht="15" thickBot="1" x14ac:dyDescent="0.2">
      <c r="A43" s="62"/>
      <c r="B43" s="118" t="s">
        <v>539</v>
      </c>
      <c r="C43" s="25"/>
      <c r="D43" s="327">
        <f>SUM(D14:D19,D21:D22,D24:D26,D28:D30,D32:D34,D36:D39,D41:D42)</f>
        <v>324674.26</v>
      </c>
      <c r="E43" s="367">
        <f>SUM(E14:E19,E21:E22,E24:E26,E28:E30,E32:E34,E36:E39,E41:E42)</f>
        <v>1396364</v>
      </c>
      <c r="F43" s="368"/>
      <c r="G43" s="327">
        <f>SUM(G14:G19,G21:G22,G24:G26,G28:G30,G32:G34,G36:G39,G41:G42)</f>
        <v>765448</v>
      </c>
      <c r="H43" s="25"/>
      <c r="I43" s="25"/>
      <c r="J43" s="25"/>
      <c r="K43" s="25"/>
    </row>
    <row r="44" spans="1:12" ht="15" thickBot="1" x14ac:dyDescent="0.2">
      <c r="A44" s="62"/>
      <c r="B44" s="117" t="s">
        <v>13</v>
      </c>
      <c r="C44" s="25"/>
      <c r="D44" s="327">
        <v>0</v>
      </c>
      <c r="E44" s="367">
        <v>40000</v>
      </c>
      <c r="F44" s="368"/>
      <c r="G44" s="327">
        <v>0</v>
      </c>
      <c r="H44" s="25"/>
      <c r="I44" s="25"/>
      <c r="J44" s="25"/>
      <c r="K44" s="25"/>
    </row>
    <row r="45" spans="1:12" ht="15" thickBot="1" x14ac:dyDescent="0.2">
      <c r="A45" s="62"/>
      <c r="B45" s="117" t="s">
        <v>14</v>
      </c>
      <c r="C45" s="25"/>
      <c r="D45" s="327">
        <v>324674.26</v>
      </c>
      <c r="E45" s="367">
        <v>1356364</v>
      </c>
      <c r="F45" s="368"/>
      <c r="G45" s="327">
        <v>765448</v>
      </c>
      <c r="H45" s="25"/>
      <c r="I45" s="25"/>
      <c r="J45" s="25"/>
      <c r="K45" s="25"/>
    </row>
  </sheetData>
  <mergeCells count="58">
    <mergeCell ref="E45:F45"/>
    <mergeCell ref="E44:F44"/>
    <mergeCell ref="E22:F22"/>
    <mergeCell ref="E28:F28"/>
    <mergeCell ref="E36:F36"/>
    <mergeCell ref="E37:F37"/>
    <mergeCell ref="E38:F38"/>
    <mergeCell ref="E29:F29"/>
    <mergeCell ref="E30:F30"/>
    <mergeCell ref="E32:F32"/>
    <mergeCell ref="E33:F33"/>
    <mergeCell ref="E39:F39"/>
    <mergeCell ref="E34:F34"/>
    <mergeCell ref="E41:F41"/>
    <mergeCell ref="E42:F42"/>
    <mergeCell ref="E43:F43"/>
    <mergeCell ref="E14:F14"/>
    <mergeCell ref="E15:F15"/>
    <mergeCell ref="E17:F17"/>
    <mergeCell ref="E24:F24"/>
    <mergeCell ref="E26:F26"/>
    <mergeCell ref="E25:F25"/>
    <mergeCell ref="E16:F16"/>
    <mergeCell ref="E18:F18"/>
    <mergeCell ref="E19:F19"/>
    <mergeCell ref="E21:F21"/>
    <mergeCell ref="I11:I12"/>
    <mergeCell ref="J11:J12"/>
    <mergeCell ref="K11:K12"/>
    <mergeCell ref="E12:F12"/>
    <mergeCell ref="C10:E10"/>
    <mergeCell ref="F10:G10"/>
    <mergeCell ref="I10:K10"/>
    <mergeCell ref="A11:A12"/>
    <mergeCell ref="B11:B12"/>
    <mergeCell ref="C11:C12"/>
    <mergeCell ref="D11:G11"/>
    <mergeCell ref="H11:H12"/>
    <mergeCell ref="B3:H4"/>
    <mergeCell ref="B5:K5"/>
    <mergeCell ref="C6:E6"/>
    <mergeCell ref="F6:G6"/>
    <mergeCell ref="I6:K6"/>
    <mergeCell ref="C8:E8"/>
    <mergeCell ref="C9:E9"/>
    <mergeCell ref="C7:E7"/>
    <mergeCell ref="F7:G7"/>
    <mergeCell ref="I7:K7"/>
    <mergeCell ref="F8:G8"/>
    <mergeCell ref="F9:G9"/>
    <mergeCell ref="I8:K8"/>
    <mergeCell ref="I9:K9"/>
    <mergeCell ref="C1:E1"/>
    <mergeCell ref="F1:G1"/>
    <mergeCell ref="I1:K1"/>
    <mergeCell ref="C2:E2"/>
    <mergeCell ref="F2:G2"/>
    <mergeCell ref="I2:K2"/>
  </mergeCells>
  <pageMargins left="0.7" right="0.7" top="0.75" bottom="0.75" header="0.3" footer="0.3"/>
  <pageSetup scale="74" orientation="portrait" horizontalDpi="300" verticalDpi="300" r:id="rId1"/>
  <ignoredErrors>
    <ignoredError sqref="D12:G12 C6:H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zoomScale="110" zoomScaleNormal="110" workbookViewId="0">
      <pane ySplit="1" topLeftCell="A22" activePane="bottomLeft" state="frozen"/>
      <selection pane="bottomLeft" activeCell="C24" sqref="C24:H36"/>
    </sheetView>
  </sheetViews>
  <sheetFormatPr baseColWidth="10" defaultColWidth="9.1640625" defaultRowHeight="15" x14ac:dyDescent="0.2"/>
  <cols>
    <col min="1" max="1" width="9.1640625" style="1"/>
    <col min="2" max="2" width="37.5" style="1" customWidth="1"/>
    <col min="3" max="4" width="8.6640625" style="1" customWidth="1"/>
    <col min="5" max="6" width="4.6640625" style="1" customWidth="1"/>
    <col min="7" max="7" width="8.6640625" style="1" customWidth="1"/>
    <col min="8" max="8" width="9.6640625" style="1" customWidth="1"/>
    <col min="9" max="9" width="9.1640625" style="1"/>
    <col min="10" max="10" width="27.5" style="1" customWidth="1"/>
    <col min="11" max="11" width="9.1640625" style="1"/>
  </cols>
  <sheetData>
    <row r="1" spans="1:11" ht="57" thickBot="1" x14ac:dyDescent="0.25">
      <c r="A1" s="120" t="s">
        <v>5</v>
      </c>
      <c r="B1" s="121" t="s">
        <v>0</v>
      </c>
      <c r="C1" s="369" t="s">
        <v>1151</v>
      </c>
      <c r="D1" s="370"/>
      <c r="E1" s="371"/>
      <c r="F1" s="369" t="s">
        <v>1155</v>
      </c>
      <c r="G1" s="371"/>
      <c r="H1" s="121" t="s">
        <v>1153</v>
      </c>
      <c r="I1" s="369" t="s">
        <v>1</v>
      </c>
      <c r="J1" s="370"/>
      <c r="K1" s="371"/>
    </row>
    <row r="2" spans="1:11" ht="42" customHeight="1" thickBot="1" x14ac:dyDescent="0.25">
      <c r="A2" s="125"/>
      <c r="B2" s="422" t="s">
        <v>640</v>
      </c>
      <c r="C2" s="423"/>
      <c r="D2" s="423"/>
      <c r="E2" s="423"/>
      <c r="F2" s="423"/>
      <c r="G2" s="423"/>
      <c r="H2" s="423"/>
      <c r="I2" s="423"/>
      <c r="J2" s="423"/>
      <c r="K2" s="424"/>
    </row>
    <row r="3" spans="1:11" ht="15.75" customHeight="1" thickBot="1" x14ac:dyDescent="0.25">
      <c r="A3" s="106"/>
      <c r="B3" s="139" t="s">
        <v>639</v>
      </c>
      <c r="C3" s="413" t="s">
        <v>3</v>
      </c>
      <c r="D3" s="414"/>
      <c r="E3" s="415"/>
      <c r="F3" s="381"/>
      <c r="G3" s="383"/>
      <c r="H3" s="16"/>
      <c r="I3" s="381"/>
      <c r="J3" s="382"/>
      <c r="K3" s="383"/>
    </row>
    <row r="4" spans="1:11" ht="43" thickBot="1" x14ac:dyDescent="0.25">
      <c r="A4" s="106"/>
      <c r="B4" s="324" t="s">
        <v>780</v>
      </c>
      <c r="C4" s="384">
        <v>0.6</v>
      </c>
      <c r="D4" s="425"/>
      <c r="E4" s="385"/>
      <c r="F4" s="384">
        <v>0.62</v>
      </c>
      <c r="G4" s="385"/>
      <c r="H4" s="361">
        <v>0.64</v>
      </c>
      <c r="I4" s="381"/>
      <c r="J4" s="382"/>
      <c r="K4" s="383"/>
    </row>
    <row r="5" spans="1:11" ht="43" thickBot="1" x14ac:dyDescent="0.25">
      <c r="A5" s="106"/>
      <c r="B5" s="325" t="s">
        <v>779</v>
      </c>
      <c r="C5" s="384">
        <v>0.34</v>
      </c>
      <c r="D5" s="425"/>
      <c r="E5" s="385"/>
      <c r="F5" s="384">
        <v>0.5</v>
      </c>
      <c r="G5" s="385"/>
      <c r="H5" s="361">
        <v>0.53</v>
      </c>
      <c r="I5" s="381"/>
      <c r="J5" s="382"/>
      <c r="K5" s="383"/>
    </row>
    <row r="6" spans="1:11" ht="32.25" customHeight="1" thickBot="1" x14ac:dyDescent="0.25">
      <c r="A6" s="391"/>
      <c r="B6" s="391" t="s">
        <v>6</v>
      </c>
      <c r="C6" s="391" t="s">
        <v>7</v>
      </c>
      <c r="D6" s="393" t="s">
        <v>8</v>
      </c>
      <c r="E6" s="394"/>
      <c r="F6" s="394"/>
      <c r="G6" s="395"/>
      <c r="H6" s="391" t="s">
        <v>9</v>
      </c>
      <c r="I6" s="391" t="s">
        <v>10</v>
      </c>
      <c r="J6" s="391" t="s">
        <v>11</v>
      </c>
      <c r="K6" s="391" t="s">
        <v>12</v>
      </c>
    </row>
    <row r="7" spans="1:11" ht="16" thickBot="1" x14ac:dyDescent="0.25">
      <c r="A7" s="392"/>
      <c r="B7" s="392"/>
      <c r="C7" s="392"/>
      <c r="D7" s="351" t="s">
        <v>1148</v>
      </c>
      <c r="E7" s="396" t="s">
        <v>1149</v>
      </c>
      <c r="F7" s="395"/>
      <c r="G7" s="351" t="s">
        <v>1150</v>
      </c>
      <c r="H7" s="392"/>
      <c r="I7" s="392"/>
      <c r="J7" s="392"/>
      <c r="K7" s="392"/>
    </row>
    <row r="8" spans="1:11" ht="29" thickBot="1" x14ac:dyDescent="0.25">
      <c r="A8" s="126"/>
      <c r="B8" s="146" t="s">
        <v>638</v>
      </c>
      <c r="C8" s="128"/>
      <c r="D8" s="111"/>
      <c r="E8" s="111"/>
      <c r="F8" s="111"/>
      <c r="G8" s="111"/>
      <c r="H8" s="111"/>
      <c r="I8" s="147"/>
      <c r="J8" s="111"/>
      <c r="K8" s="129"/>
    </row>
    <row r="9" spans="1:11" ht="43" thickBot="1" x14ac:dyDescent="0.25">
      <c r="A9" s="102"/>
      <c r="B9" s="148" t="s">
        <v>988</v>
      </c>
      <c r="C9" s="101">
        <v>2021</v>
      </c>
      <c r="D9" s="327">
        <v>7038.3600000000006</v>
      </c>
      <c r="E9" s="367">
        <v>2932.65</v>
      </c>
      <c r="F9" s="368"/>
      <c r="G9" s="327">
        <v>0</v>
      </c>
      <c r="H9" s="101"/>
      <c r="I9" s="101" t="s">
        <v>24</v>
      </c>
      <c r="J9" s="101" t="s">
        <v>637</v>
      </c>
      <c r="K9" s="101"/>
    </row>
    <row r="10" spans="1:11" ht="71" thickBot="1" x14ac:dyDescent="0.25">
      <c r="A10" s="102"/>
      <c r="B10" s="101" t="s">
        <v>778</v>
      </c>
      <c r="C10" s="101">
        <v>2022</v>
      </c>
      <c r="D10" s="327">
        <v>7038.36</v>
      </c>
      <c r="E10" s="367">
        <v>2932.65</v>
      </c>
      <c r="F10" s="368"/>
      <c r="G10" s="327">
        <v>0</v>
      </c>
      <c r="H10" s="101"/>
      <c r="I10" s="101" t="s">
        <v>777</v>
      </c>
      <c r="J10" s="101" t="s">
        <v>636</v>
      </c>
      <c r="K10" s="101"/>
    </row>
    <row r="11" spans="1:11" ht="43" thickBot="1" x14ac:dyDescent="0.25">
      <c r="A11" s="149"/>
      <c r="B11" s="150" t="s">
        <v>635</v>
      </c>
      <c r="C11" s="151"/>
      <c r="D11" s="152"/>
      <c r="E11" s="152"/>
      <c r="F11" s="152"/>
      <c r="G11" s="152"/>
      <c r="H11" s="152"/>
      <c r="I11" s="152"/>
      <c r="J11" s="152"/>
      <c r="K11" s="153"/>
    </row>
    <row r="12" spans="1:11" ht="29" thickBot="1" x14ac:dyDescent="0.25">
      <c r="A12" s="58"/>
      <c r="B12" s="131" t="s">
        <v>634</v>
      </c>
      <c r="C12" s="154" t="s">
        <v>56</v>
      </c>
      <c r="D12" s="329">
        <v>1759.5900000000001</v>
      </c>
      <c r="E12" s="367">
        <v>1759.59</v>
      </c>
      <c r="F12" s="368"/>
      <c r="G12" s="329">
        <v>1759.5900000000001</v>
      </c>
      <c r="H12" s="155"/>
      <c r="I12" s="156" t="s">
        <v>23</v>
      </c>
      <c r="J12" s="131" t="s">
        <v>632</v>
      </c>
      <c r="K12" s="157"/>
    </row>
    <row r="13" spans="1:11" ht="29" thickBot="1" x14ac:dyDescent="0.25">
      <c r="A13" s="102"/>
      <c r="B13" s="101" t="s">
        <v>823</v>
      </c>
      <c r="C13" s="101" t="s">
        <v>56</v>
      </c>
      <c r="D13" s="329">
        <v>1759.5900000000001</v>
      </c>
      <c r="E13" s="367">
        <v>1759.59</v>
      </c>
      <c r="F13" s="368"/>
      <c r="G13" s="329">
        <v>1759.59</v>
      </c>
      <c r="H13" s="101"/>
      <c r="I13" s="101" t="s">
        <v>633</v>
      </c>
      <c r="J13" s="101" t="s">
        <v>632</v>
      </c>
      <c r="K13" s="101"/>
    </row>
    <row r="14" spans="1:11" ht="29" thickBot="1" x14ac:dyDescent="0.25">
      <c r="A14" s="102"/>
      <c r="B14" s="101" t="s">
        <v>776</v>
      </c>
      <c r="C14" s="101">
        <v>2022</v>
      </c>
      <c r="D14" s="329">
        <v>0</v>
      </c>
      <c r="E14" s="367">
        <v>2500</v>
      </c>
      <c r="F14" s="368"/>
      <c r="G14" s="329">
        <v>2500</v>
      </c>
      <c r="H14" s="101"/>
      <c r="I14" s="101" t="s">
        <v>991</v>
      </c>
      <c r="J14" s="101" t="s">
        <v>631</v>
      </c>
      <c r="K14" s="101"/>
    </row>
    <row r="15" spans="1:11" ht="29" thickBot="1" x14ac:dyDescent="0.25">
      <c r="A15" s="102"/>
      <c r="B15" s="101" t="s">
        <v>775</v>
      </c>
      <c r="C15" s="101">
        <v>2022</v>
      </c>
      <c r="D15" s="327">
        <v>0</v>
      </c>
      <c r="E15" s="367">
        <v>2500</v>
      </c>
      <c r="F15" s="368"/>
      <c r="G15" s="327">
        <v>2500</v>
      </c>
      <c r="H15" s="101"/>
      <c r="I15" s="101" t="s">
        <v>726</v>
      </c>
      <c r="J15" s="101" t="s">
        <v>631</v>
      </c>
      <c r="K15" s="101"/>
    </row>
    <row r="16" spans="1:11" ht="71" thickBot="1" x14ac:dyDescent="0.25">
      <c r="A16" s="102"/>
      <c r="B16" s="101" t="s">
        <v>870</v>
      </c>
      <c r="C16" s="101">
        <v>2023</v>
      </c>
      <c r="D16" s="327">
        <v>1173.06</v>
      </c>
      <c r="E16" s="367">
        <v>1173.06</v>
      </c>
      <c r="F16" s="368"/>
      <c r="G16" s="327">
        <v>1173.06</v>
      </c>
      <c r="H16" s="101"/>
      <c r="I16" s="101" t="s">
        <v>23</v>
      </c>
      <c r="J16" s="101" t="s">
        <v>630</v>
      </c>
      <c r="K16" s="101"/>
    </row>
    <row r="17" spans="1:11" ht="57" thickBot="1" x14ac:dyDescent="0.25">
      <c r="A17" s="102"/>
      <c r="B17" s="101" t="s">
        <v>774</v>
      </c>
      <c r="C17" s="101">
        <v>2021</v>
      </c>
      <c r="D17" s="327">
        <v>0</v>
      </c>
      <c r="E17" s="367">
        <v>1800</v>
      </c>
      <c r="F17" s="368"/>
      <c r="G17" s="327">
        <v>1800</v>
      </c>
      <c r="H17" s="101"/>
      <c r="I17" s="101" t="s">
        <v>871</v>
      </c>
      <c r="J17" s="101" t="s">
        <v>629</v>
      </c>
      <c r="K17" s="101"/>
    </row>
    <row r="18" spans="1:11" ht="57" thickBot="1" x14ac:dyDescent="0.25">
      <c r="A18" s="102"/>
      <c r="B18" s="101" t="s">
        <v>773</v>
      </c>
      <c r="C18" s="101">
        <v>2021</v>
      </c>
      <c r="D18" s="327">
        <v>0</v>
      </c>
      <c r="E18" s="367">
        <v>1800</v>
      </c>
      <c r="F18" s="368"/>
      <c r="G18" s="327">
        <v>1800</v>
      </c>
      <c r="H18" s="101"/>
      <c r="I18" s="101" t="s">
        <v>627</v>
      </c>
      <c r="J18" s="101" t="s">
        <v>629</v>
      </c>
      <c r="K18" s="101"/>
    </row>
    <row r="19" spans="1:11" ht="43" thickBot="1" x14ac:dyDescent="0.25">
      <c r="A19" s="62"/>
      <c r="B19" s="25" t="s">
        <v>772</v>
      </c>
      <c r="C19" s="158" t="s">
        <v>56</v>
      </c>
      <c r="D19" s="327">
        <f>9700/2</f>
        <v>4850</v>
      </c>
      <c r="E19" s="367">
        <f>9700/2</f>
        <v>4850</v>
      </c>
      <c r="F19" s="368"/>
      <c r="G19" s="327">
        <f>9700/2</f>
        <v>4850</v>
      </c>
      <c r="H19" s="25"/>
      <c r="I19" s="25" t="s">
        <v>627</v>
      </c>
      <c r="J19" s="25" t="s">
        <v>628</v>
      </c>
      <c r="K19" s="25"/>
    </row>
    <row r="20" spans="1:11" ht="43" thickBot="1" x14ac:dyDescent="0.25">
      <c r="A20" s="62"/>
      <c r="B20" s="25" t="s">
        <v>771</v>
      </c>
      <c r="C20" s="158" t="s">
        <v>56</v>
      </c>
      <c r="D20" s="327">
        <f>9700/2</f>
        <v>4850</v>
      </c>
      <c r="E20" s="367">
        <f>9700/2</f>
        <v>4850</v>
      </c>
      <c r="F20" s="368"/>
      <c r="G20" s="327">
        <f>9700/2</f>
        <v>4850</v>
      </c>
      <c r="H20" s="25"/>
      <c r="I20" s="25" t="s">
        <v>627</v>
      </c>
      <c r="J20" s="25" t="s">
        <v>626</v>
      </c>
      <c r="K20" s="25"/>
    </row>
    <row r="21" spans="1:11" ht="29" thickBot="1" x14ac:dyDescent="0.25">
      <c r="A21" s="102"/>
      <c r="B21" s="101" t="s">
        <v>770</v>
      </c>
      <c r="C21" s="101">
        <v>2021</v>
      </c>
      <c r="D21" s="334">
        <v>0</v>
      </c>
      <c r="E21" s="426">
        <v>20000</v>
      </c>
      <c r="F21" s="427"/>
      <c r="G21" s="334">
        <v>0</v>
      </c>
      <c r="H21" s="101"/>
      <c r="I21" s="101" t="s">
        <v>825</v>
      </c>
      <c r="J21" s="101" t="s">
        <v>625</v>
      </c>
      <c r="K21" s="101"/>
    </row>
    <row r="22" spans="1:11" ht="43" thickBot="1" x14ac:dyDescent="0.25">
      <c r="A22" s="62"/>
      <c r="B22" s="101" t="s">
        <v>769</v>
      </c>
      <c r="C22" s="159" t="s">
        <v>56</v>
      </c>
      <c r="D22" s="327">
        <v>8000</v>
      </c>
      <c r="E22" s="367">
        <v>8000</v>
      </c>
      <c r="F22" s="368"/>
      <c r="G22" s="327">
        <v>8000</v>
      </c>
      <c r="H22" s="101"/>
      <c r="I22" s="101" t="s">
        <v>872</v>
      </c>
      <c r="J22" s="101" t="s">
        <v>992</v>
      </c>
      <c r="K22" s="101"/>
    </row>
    <row r="23" spans="1:11" ht="29" thickBot="1" x14ac:dyDescent="0.25">
      <c r="A23" s="149"/>
      <c r="B23" s="160" t="s">
        <v>1096</v>
      </c>
      <c r="C23" s="151"/>
      <c r="D23" s="152"/>
      <c r="E23" s="152"/>
      <c r="F23" s="152"/>
      <c r="G23" s="152"/>
      <c r="H23" s="152"/>
      <c r="I23" s="152"/>
      <c r="J23" s="152"/>
      <c r="K23" s="153"/>
    </row>
    <row r="24" spans="1:11" ht="43" thickBot="1" x14ac:dyDescent="0.25">
      <c r="A24" s="58"/>
      <c r="B24" s="179" t="s">
        <v>874</v>
      </c>
      <c r="C24" s="156">
        <v>2021</v>
      </c>
      <c r="D24" s="335">
        <v>0</v>
      </c>
      <c r="E24" s="367">
        <v>0</v>
      </c>
      <c r="F24" s="368"/>
      <c r="G24" s="335">
        <v>0</v>
      </c>
      <c r="H24" s="155"/>
      <c r="I24" s="156" t="s">
        <v>768</v>
      </c>
      <c r="J24" s="161" t="s">
        <v>993</v>
      </c>
      <c r="K24" s="145"/>
    </row>
    <row r="25" spans="1:11" ht="43" thickBot="1" x14ac:dyDescent="0.25">
      <c r="A25" s="162"/>
      <c r="B25" s="25" t="s">
        <v>875</v>
      </c>
      <c r="C25" s="163">
        <v>2021</v>
      </c>
      <c r="D25" s="335">
        <v>1173.06</v>
      </c>
      <c r="E25" s="367">
        <v>0</v>
      </c>
      <c r="F25" s="368"/>
      <c r="G25" s="336">
        <v>0</v>
      </c>
      <c r="H25" s="164"/>
      <c r="I25" s="25" t="s">
        <v>873</v>
      </c>
      <c r="J25" s="165" t="s">
        <v>767</v>
      </c>
      <c r="K25" s="123"/>
    </row>
    <row r="26" spans="1:11" ht="85" thickBot="1" x14ac:dyDescent="0.25">
      <c r="A26" s="62"/>
      <c r="B26" s="25" t="s">
        <v>877</v>
      </c>
      <c r="C26" s="25">
        <v>2021</v>
      </c>
      <c r="D26" s="327">
        <v>0</v>
      </c>
      <c r="E26" s="367">
        <v>0</v>
      </c>
      <c r="F26" s="368"/>
      <c r="G26" s="327">
        <v>0</v>
      </c>
      <c r="H26" s="25"/>
      <c r="I26" s="25" t="s">
        <v>876</v>
      </c>
      <c r="J26" s="25" t="s">
        <v>766</v>
      </c>
      <c r="K26" s="41"/>
    </row>
    <row r="27" spans="1:11" ht="57" thickBot="1" x14ac:dyDescent="0.25">
      <c r="A27" s="62"/>
      <c r="B27" s="25" t="s">
        <v>765</v>
      </c>
      <c r="C27" s="25">
        <v>2021</v>
      </c>
      <c r="D27" s="327">
        <v>7500</v>
      </c>
      <c r="E27" s="367">
        <v>7500</v>
      </c>
      <c r="F27" s="368"/>
      <c r="G27" s="327">
        <v>7500</v>
      </c>
      <c r="H27" s="25"/>
      <c r="I27" s="25" t="s">
        <v>627</v>
      </c>
      <c r="J27" s="25" t="s">
        <v>764</v>
      </c>
      <c r="K27" s="25"/>
    </row>
    <row r="28" spans="1:11" ht="43" thickBot="1" x14ac:dyDescent="0.25">
      <c r="A28" s="62"/>
      <c r="B28" s="25" t="s">
        <v>763</v>
      </c>
      <c r="C28" s="25">
        <v>2021</v>
      </c>
      <c r="D28" s="327">
        <v>0</v>
      </c>
      <c r="E28" s="367">
        <v>0</v>
      </c>
      <c r="F28" s="368"/>
      <c r="G28" s="327">
        <f>9700</f>
        <v>9700</v>
      </c>
      <c r="H28" s="25"/>
      <c r="I28" s="25" t="s">
        <v>627</v>
      </c>
      <c r="J28" s="25" t="s">
        <v>762</v>
      </c>
      <c r="K28" s="25"/>
    </row>
    <row r="29" spans="1:11" ht="71" thickBot="1" x14ac:dyDescent="0.25">
      <c r="A29" s="62"/>
      <c r="B29" s="25" t="s">
        <v>761</v>
      </c>
      <c r="C29" s="25">
        <v>2021</v>
      </c>
      <c r="D29" s="327">
        <v>1173.06</v>
      </c>
      <c r="E29" s="367">
        <v>0</v>
      </c>
      <c r="F29" s="368"/>
      <c r="G29" s="327">
        <v>0</v>
      </c>
      <c r="H29" s="25"/>
      <c r="I29" s="25" t="s">
        <v>627</v>
      </c>
      <c r="J29" s="25" t="s">
        <v>760</v>
      </c>
      <c r="K29" s="25"/>
    </row>
    <row r="30" spans="1:11" ht="43" thickBot="1" x14ac:dyDescent="0.25">
      <c r="A30" s="62"/>
      <c r="B30" s="25" t="s">
        <v>624</v>
      </c>
      <c r="C30" s="25">
        <v>2021</v>
      </c>
      <c r="D30" s="327">
        <v>1173.06</v>
      </c>
      <c r="E30" s="367">
        <v>1173.06</v>
      </c>
      <c r="F30" s="368"/>
      <c r="G30" s="327">
        <v>1173.06</v>
      </c>
      <c r="H30" s="25"/>
      <c r="I30" s="25" t="s">
        <v>627</v>
      </c>
      <c r="J30" s="25" t="s">
        <v>623</v>
      </c>
      <c r="K30" s="25"/>
    </row>
    <row r="31" spans="1:11" ht="29" thickBot="1" x14ac:dyDescent="0.25">
      <c r="A31" s="62"/>
      <c r="B31" s="25" t="s">
        <v>622</v>
      </c>
      <c r="C31" s="158" t="s">
        <v>56</v>
      </c>
      <c r="D31" s="327">
        <v>9700</v>
      </c>
      <c r="E31" s="367">
        <v>9700</v>
      </c>
      <c r="F31" s="368"/>
      <c r="G31" s="327">
        <v>9700</v>
      </c>
      <c r="H31" s="25"/>
      <c r="I31" s="25" t="s">
        <v>627</v>
      </c>
      <c r="J31" s="25" t="s">
        <v>621</v>
      </c>
      <c r="K31" s="25"/>
    </row>
    <row r="32" spans="1:11" ht="29" thickBot="1" x14ac:dyDescent="0.25">
      <c r="A32" s="62"/>
      <c r="B32" s="101" t="s">
        <v>759</v>
      </c>
      <c r="C32" s="159">
        <v>2021</v>
      </c>
      <c r="D32" s="327">
        <v>0</v>
      </c>
      <c r="E32" s="367">
        <v>0</v>
      </c>
      <c r="F32" s="368"/>
      <c r="G32" s="327">
        <v>0</v>
      </c>
      <c r="H32" s="101"/>
      <c r="I32" s="101" t="s">
        <v>994</v>
      </c>
      <c r="J32" s="101" t="s">
        <v>758</v>
      </c>
      <c r="K32" s="101"/>
    </row>
    <row r="33" spans="1:11" ht="29" thickBot="1" x14ac:dyDescent="0.25">
      <c r="A33" s="62"/>
      <c r="B33" s="101" t="s">
        <v>826</v>
      </c>
      <c r="C33" s="159">
        <v>2021</v>
      </c>
      <c r="D33" s="327">
        <v>0</v>
      </c>
      <c r="E33" s="367">
        <v>0</v>
      </c>
      <c r="F33" s="368"/>
      <c r="G33" s="327">
        <v>0</v>
      </c>
      <c r="H33" s="101"/>
      <c r="I33" s="101" t="s">
        <v>995</v>
      </c>
      <c r="J33" s="101" t="s">
        <v>758</v>
      </c>
      <c r="K33" s="101"/>
    </row>
    <row r="34" spans="1:11" ht="16" thickBot="1" x14ac:dyDescent="0.25">
      <c r="A34" s="62"/>
      <c r="B34" s="118" t="s">
        <v>620</v>
      </c>
      <c r="C34" s="25"/>
      <c r="D34" s="327">
        <f>SUM(D9:D10,D12:D22,D24:D33)</f>
        <v>57188.14</v>
      </c>
      <c r="E34" s="367">
        <f>SUM(E9:E10,E12:E22,E24:E33)</f>
        <v>75230.600000000006</v>
      </c>
      <c r="F34" s="368"/>
      <c r="G34" s="327">
        <f>SUM(G9:G10,G12:G22,G24:G33)</f>
        <v>59065.299999999996</v>
      </c>
      <c r="H34" s="25"/>
      <c r="I34" s="25"/>
      <c r="J34" s="25"/>
      <c r="K34" s="25"/>
    </row>
    <row r="35" spans="1:11" ht="16" thickBot="1" x14ac:dyDescent="0.25">
      <c r="A35" s="62"/>
      <c r="B35" s="117" t="s">
        <v>13</v>
      </c>
      <c r="C35" s="25"/>
      <c r="D35" s="327">
        <v>0</v>
      </c>
      <c r="E35" s="367">
        <v>0</v>
      </c>
      <c r="F35" s="368"/>
      <c r="G35" s="327">
        <v>0</v>
      </c>
      <c r="H35" s="25"/>
      <c r="I35" s="25"/>
      <c r="J35" s="25"/>
      <c r="K35" s="25"/>
    </row>
    <row r="36" spans="1:11" ht="16" thickBot="1" x14ac:dyDescent="0.25">
      <c r="A36" s="62"/>
      <c r="B36" s="117" t="s">
        <v>14</v>
      </c>
      <c r="C36" s="25"/>
      <c r="D36" s="327">
        <v>57188.14</v>
      </c>
      <c r="E36" s="367">
        <v>75230.600000000006</v>
      </c>
      <c r="F36" s="368"/>
      <c r="G36" s="327">
        <v>59065.299999999996</v>
      </c>
      <c r="H36" s="25"/>
      <c r="I36" s="25"/>
      <c r="J36" s="25"/>
      <c r="K36" s="25"/>
    </row>
  </sheetData>
  <mergeCells count="48">
    <mergeCell ref="E34:F34"/>
    <mergeCell ref="E35:F35"/>
    <mergeCell ref="E36:F36"/>
    <mergeCell ref="E28:F28"/>
    <mergeCell ref="E29:F29"/>
    <mergeCell ref="E32:F32"/>
    <mergeCell ref="E33:F33"/>
    <mergeCell ref="I5:K5"/>
    <mergeCell ref="E9:F9"/>
    <mergeCell ref="E12:F12"/>
    <mergeCell ref="E30:F30"/>
    <mergeCell ref="E31:F31"/>
    <mergeCell ref="C5:E5"/>
    <mergeCell ref="F5:G5"/>
    <mergeCell ref="E22:F22"/>
    <mergeCell ref="E26:F26"/>
    <mergeCell ref="E27:F27"/>
    <mergeCell ref="E13:F13"/>
    <mergeCell ref="E15:F15"/>
    <mergeCell ref="E17:F17"/>
    <mergeCell ref="E21:F21"/>
    <mergeCell ref="E14:F14"/>
    <mergeCell ref="E16:F16"/>
    <mergeCell ref="E19:F19"/>
    <mergeCell ref="E20:F20"/>
    <mergeCell ref="E24:F24"/>
    <mergeCell ref="E25:F25"/>
    <mergeCell ref="E10:F10"/>
    <mergeCell ref="E18:F18"/>
    <mergeCell ref="I6:I7"/>
    <mergeCell ref="J6:J7"/>
    <mergeCell ref="K6:K7"/>
    <mergeCell ref="E7:F7"/>
    <mergeCell ref="A6:A7"/>
    <mergeCell ref="B6:B7"/>
    <mergeCell ref="C6:C7"/>
    <mergeCell ref="D6:G6"/>
    <mergeCell ref="H6:H7"/>
    <mergeCell ref="C1:E1"/>
    <mergeCell ref="F1:G1"/>
    <mergeCell ref="I1:K1"/>
    <mergeCell ref="C4:E4"/>
    <mergeCell ref="F4:G4"/>
    <mergeCell ref="I4:K4"/>
    <mergeCell ref="B2:K2"/>
    <mergeCell ref="C3:E3"/>
    <mergeCell ref="F3:G3"/>
    <mergeCell ref="I3:K3"/>
  </mergeCells>
  <pageMargins left="0.7" right="0.7" top="0.75" bottom="0.75" header="0.3" footer="0.3"/>
  <pageSetup scale="67" orientation="portrait" horizontalDpi="300" verticalDpi="300" r:id="rId1"/>
  <ignoredErrors>
    <ignoredError sqref="D7:G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5"/>
  <sheetViews>
    <sheetView tabSelected="1" zoomScale="110" zoomScaleNormal="110" workbookViewId="0">
      <pane ySplit="1" topLeftCell="A53" activePane="bottomLeft" state="frozen"/>
      <selection pane="bottomLeft" activeCell="B65" sqref="B65"/>
    </sheetView>
  </sheetViews>
  <sheetFormatPr baseColWidth="10" defaultColWidth="9.1640625" defaultRowHeight="15" x14ac:dyDescent="0.2"/>
  <cols>
    <col min="1" max="1" width="9.1640625" style="1"/>
    <col min="2" max="2" width="37.5" style="1" customWidth="1"/>
    <col min="3" max="4" width="8.6640625" style="1" customWidth="1"/>
    <col min="5" max="6" width="4.6640625" style="1" customWidth="1"/>
    <col min="7" max="7" width="8.6640625" style="1" customWidth="1"/>
    <col min="8" max="8" width="9.6640625" style="1" customWidth="1"/>
    <col min="9" max="9" width="9.1640625" style="1"/>
    <col min="10" max="10" width="27.5" style="1" customWidth="1"/>
    <col min="11" max="11" width="9.1640625" style="1"/>
  </cols>
  <sheetData>
    <row r="1" spans="1:11" ht="57" thickBot="1" x14ac:dyDescent="0.25">
      <c r="A1" s="120" t="s">
        <v>5</v>
      </c>
      <c r="B1" s="121" t="s">
        <v>0</v>
      </c>
      <c r="C1" s="369" t="s">
        <v>1151</v>
      </c>
      <c r="D1" s="370"/>
      <c r="E1" s="371"/>
      <c r="F1" s="369" t="s">
        <v>1155</v>
      </c>
      <c r="G1" s="371"/>
      <c r="H1" s="121" t="s">
        <v>1153</v>
      </c>
      <c r="I1" s="369" t="s">
        <v>1</v>
      </c>
      <c r="J1" s="370"/>
      <c r="K1" s="371"/>
    </row>
    <row r="2" spans="1:11" ht="44.25" customHeight="1" thickBot="1" x14ac:dyDescent="0.25">
      <c r="A2" s="125"/>
      <c r="B2" s="422" t="s">
        <v>619</v>
      </c>
      <c r="C2" s="423"/>
      <c r="D2" s="423"/>
      <c r="E2" s="423"/>
      <c r="F2" s="423"/>
      <c r="G2" s="423"/>
      <c r="H2" s="423"/>
      <c r="I2" s="423"/>
      <c r="J2" s="423"/>
      <c r="K2" s="424"/>
    </row>
    <row r="3" spans="1:11" ht="15.75" customHeight="1" thickBot="1" x14ac:dyDescent="0.25">
      <c r="A3" s="106"/>
      <c r="B3" s="139" t="s">
        <v>58</v>
      </c>
      <c r="C3" s="413" t="s">
        <v>3</v>
      </c>
      <c r="D3" s="414"/>
      <c r="E3" s="415"/>
      <c r="F3" s="413"/>
      <c r="G3" s="415"/>
      <c r="H3" s="86"/>
      <c r="I3" s="413"/>
      <c r="J3" s="414"/>
      <c r="K3" s="415"/>
    </row>
    <row r="4" spans="1:11" ht="43" thickBot="1" x14ac:dyDescent="0.25">
      <c r="A4" s="106"/>
      <c r="B4" s="324" t="s">
        <v>618</v>
      </c>
      <c r="C4" s="384">
        <v>0.46</v>
      </c>
      <c r="D4" s="425"/>
      <c r="E4" s="385"/>
      <c r="F4" s="384">
        <v>0.61</v>
      </c>
      <c r="G4" s="385"/>
      <c r="H4" s="361">
        <v>0.67</v>
      </c>
      <c r="I4" s="381"/>
      <c r="J4" s="382"/>
      <c r="K4" s="383"/>
    </row>
    <row r="5" spans="1:11" ht="29" thickBot="1" x14ac:dyDescent="0.25">
      <c r="A5" s="106"/>
      <c r="B5" s="325" t="s">
        <v>617</v>
      </c>
      <c r="C5" s="384">
        <v>0.44</v>
      </c>
      <c r="D5" s="425"/>
      <c r="E5" s="385"/>
      <c r="F5" s="384">
        <v>0.51</v>
      </c>
      <c r="G5" s="385"/>
      <c r="H5" s="361">
        <v>0.57999999999999996</v>
      </c>
      <c r="I5" s="381"/>
      <c r="J5" s="382"/>
      <c r="K5" s="383"/>
    </row>
    <row r="6" spans="1:11" ht="43" thickBot="1" x14ac:dyDescent="0.25">
      <c r="A6" s="106"/>
      <c r="B6" s="325" t="s">
        <v>616</v>
      </c>
      <c r="C6" s="384">
        <v>0.6</v>
      </c>
      <c r="D6" s="425"/>
      <c r="E6" s="385"/>
      <c r="F6" s="384">
        <v>0.62</v>
      </c>
      <c r="G6" s="385"/>
      <c r="H6" s="362">
        <v>0.65</v>
      </c>
      <c r="I6" s="381"/>
      <c r="J6" s="382"/>
      <c r="K6" s="383"/>
    </row>
    <row r="7" spans="1:11" ht="32.25" customHeight="1" thickBot="1" x14ac:dyDescent="0.25">
      <c r="A7" s="391"/>
      <c r="B7" s="391" t="s">
        <v>6</v>
      </c>
      <c r="C7" s="437" t="s">
        <v>7</v>
      </c>
      <c r="D7" s="393" t="s">
        <v>8</v>
      </c>
      <c r="E7" s="394"/>
      <c r="F7" s="394"/>
      <c r="G7" s="395"/>
      <c r="H7" s="391" t="s">
        <v>9</v>
      </c>
      <c r="I7" s="391" t="s">
        <v>10</v>
      </c>
      <c r="J7" s="391" t="s">
        <v>11</v>
      </c>
      <c r="K7" s="391" t="s">
        <v>12</v>
      </c>
    </row>
    <row r="8" spans="1:11" ht="16" thickBot="1" x14ac:dyDescent="0.25">
      <c r="A8" s="392"/>
      <c r="B8" s="392"/>
      <c r="C8" s="392"/>
      <c r="D8" s="351" t="s">
        <v>1148</v>
      </c>
      <c r="E8" s="396" t="s">
        <v>1149</v>
      </c>
      <c r="F8" s="395"/>
      <c r="G8" s="351" t="s">
        <v>1150</v>
      </c>
      <c r="H8" s="392"/>
      <c r="I8" s="392"/>
      <c r="J8" s="392"/>
      <c r="K8" s="392"/>
    </row>
    <row r="9" spans="1:11" ht="29" thickBot="1" x14ac:dyDescent="0.25">
      <c r="A9" s="126"/>
      <c r="B9" s="146" t="s">
        <v>615</v>
      </c>
      <c r="C9" s="128"/>
      <c r="D9" s="111"/>
      <c r="E9" s="111"/>
      <c r="F9" s="111"/>
      <c r="G9" s="111"/>
      <c r="H9" s="111"/>
      <c r="I9" s="111"/>
      <c r="J9" s="111"/>
      <c r="K9" s="129"/>
    </row>
    <row r="10" spans="1:11" ht="123" customHeight="1" thickBot="1" x14ac:dyDescent="0.25">
      <c r="A10" s="62"/>
      <c r="B10" s="25" t="s">
        <v>996</v>
      </c>
      <c r="C10" s="25">
        <v>2021</v>
      </c>
      <c r="D10" s="326">
        <f>1173.06+1173.06</f>
        <v>2346.12</v>
      </c>
      <c r="E10" s="399">
        <v>0</v>
      </c>
      <c r="F10" s="400"/>
      <c r="G10" s="326">
        <v>0</v>
      </c>
      <c r="H10" s="25"/>
      <c r="I10" s="25" t="s">
        <v>816</v>
      </c>
      <c r="J10" s="25" t="s">
        <v>614</v>
      </c>
      <c r="K10" s="41"/>
    </row>
    <row r="11" spans="1:11" ht="43" thickBot="1" x14ac:dyDescent="0.25">
      <c r="A11" s="102"/>
      <c r="B11" s="101" t="s">
        <v>997</v>
      </c>
      <c r="C11" s="159" t="s">
        <v>56</v>
      </c>
      <c r="D11" s="327">
        <v>650</v>
      </c>
      <c r="E11" s="367">
        <v>650</v>
      </c>
      <c r="F11" s="368"/>
      <c r="G11" s="327">
        <v>650</v>
      </c>
      <c r="H11" s="101"/>
      <c r="I11" s="101" t="s">
        <v>23</v>
      </c>
      <c r="J11" s="101" t="s">
        <v>998</v>
      </c>
      <c r="K11" s="101"/>
    </row>
    <row r="12" spans="1:11" ht="71" thickBot="1" x14ac:dyDescent="0.25">
      <c r="A12" s="102"/>
      <c r="B12" s="101" t="s">
        <v>879</v>
      </c>
      <c r="C12" s="101">
        <v>2022</v>
      </c>
      <c r="D12" s="327">
        <v>2346.1200000000003</v>
      </c>
      <c r="E12" s="367">
        <v>0</v>
      </c>
      <c r="F12" s="368"/>
      <c r="G12" s="327">
        <v>0</v>
      </c>
      <c r="H12" s="101"/>
      <c r="I12" s="101" t="s">
        <v>23</v>
      </c>
      <c r="J12" s="101" t="s">
        <v>613</v>
      </c>
      <c r="K12" s="101"/>
    </row>
    <row r="13" spans="1:11" ht="132" customHeight="1" thickBot="1" x14ac:dyDescent="0.25">
      <c r="A13" s="62"/>
      <c r="B13" s="25" t="s">
        <v>612</v>
      </c>
      <c r="C13" s="25">
        <v>2021</v>
      </c>
      <c r="D13" s="327">
        <v>2932.6500000000005</v>
      </c>
      <c r="E13" s="367">
        <v>0</v>
      </c>
      <c r="F13" s="368"/>
      <c r="G13" s="327">
        <v>0</v>
      </c>
      <c r="H13" s="25"/>
      <c r="I13" s="25" t="s">
        <v>815</v>
      </c>
      <c r="J13" s="25" t="s">
        <v>611</v>
      </c>
      <c r="K13" s="25"/>
    </row>
    <row r="14" spans="1:11" ht="132" customHeight="1" thickBot="1" x14ac:dyDescent="0.25">
      <c r="A14" s="62"/>
      <c r="B14" s="25" t="s">
        <v>814</v>
      </c>
      <c r="C14" s="25">
        <v>2021</v>
      </c>
      <c r="D14" s="327">
        <f>2346.12/2</f>
        <v>1173.06</v>
      </c>
      <c r="E14" s="367">
        <v>0</v>
      </c>
      <c r="F14" s="368"/>
      <c r="G14" s="327">
        <v>0</v>
      </c>
      <c r="H14" s="25"/>
      <c r="I14" s="25" t="s">
        <v>813</v>
      </c>
      <c r="J14" s="25" t="s">
        <v>611</v>
      </c>
      <c r="K14" s="25"/>
    </row>
    <row r="15" spans="1:11" ht="69" customHeight="1" thickBot="1" x14ac:dyDescent="0.25">
      <c r="A15" s="102"/>
      <c r="B15" s="101" t="s">
        <v>999</v>
      </c>
      <c r="C15" s="101">
        <v>2021</v>
      </c>
      <c r="D15" s="327">
        <v>1173.06</v>
      </c>
      <c r="E15" s="367">
        <v>0</v>
      </c>
      <c r="F15" s="368"/>
      <c r="G15" s="327">
        <v>0</v>
      </c>
      <c r="H15" s="101"/>
      <c r="I15" s="101" t="s">
        <v>812</v>
      </c>
      <c r="J15" s="101" t="s">
        <v>610</v>
      </c>
      <c r="K15" s="101"/>
    </row>
    <row r="16" spans="1:11" ht="43" thickBot="1" x14ac:dyDescent="0.25">
      <c r="A16" s="102"/>
      <c r="B16" s="101" t="s">
        <v>1000</v>
      </c>
      <c r="C16" s="101">
        <v>2021</v>
      </c>
      <c r="D16" s="327">
        <v>1550</v>
      </c>
      <c r="E16" s="367">
        <v>1550</v>
      </c>
      <c r="F16" s="368"/>
      <c r="G16" s="327">
        <v>1550</v>
      </c>
      <c r="H16" s="101"/>
      <c r="I16" s="101" t="s">
        <v>62</v>
      </c>
      <c r="J16" s="101" t="s">
        <v>842</v>
      </c>
      <c r="K16" s="101"/>
    </row>
    <row r="17" spans="1:11" ht="43" thickBot="1" x14ac:dyDescent="0.25">
      <c r="A17" s="62"/>
      <c r="B17" s="25" t="s">
        <v>609</v>
      </c>
      <c r="C17" s="25">
        <v>2022</v>
      </c>
      <c r="D17" s="327">
        <v>1173.0600000000002</v>
      </c>
      <c r="E17" s="367">
        <v>0</v>
      </c>
      <c r="F17" s="368"/>
      <c r="G17" s="327">
        <v>0</v>
      </c>
      <c r="H17" s="25"/>
      <c r="I17" s="25" t="s">
        <v>62</v>
      </c>
      <c r="J17" s="25" t="s">
        <v>604</v>
      </c>
      <c r="K17" s="25"/>
    </row>
    <row r="18" spans="1:11" ht="72" customHeight="1" thickBot="1" x14ac:dyDescent="0.25">
      <c r="A18" s="169"/>
      <c r="B18" s="170" t="s">
        <v>608</v>
      </c>
      <c r="C18" s="171"/>
      <c r="D18" s="328"/>
      <c r="E18" s="328"/>
      <c r="F18" s="328"/>
      <c r="G18" s="328"/>
      <c r="H18" s="172"/>
      <c r="I18" s="172"/>
      <c r="J18" s="172"/>
      <c r="K18" s="173"/>
    </row>
    <row r="19" spans="1:11" ht="43" thickBot="1" x14ac:dyDescent="0.25">
      <c r="A19" s="62"/>
      <c r="B19" s="25" t="s">
        <v>811</v>
      </c>
      <c r="C19" s="25">
        <v>2021</v>
      </c>
      <c r="D19" s="327">
        <v>1173.0600000000002</v>
      </c>
      <c r="E19" s="367">
        <v>0</v>
      </c>
      <c r="F19" s="368"/>
      <c r="G19" s="327">
        <v>0</v>
      </c>
      <c r="H19" s="25"/>
      <c r="I19" s="25" t="s">
        <v>806</v>
      </c>
      <c r="J19" s="25" t="s">
        <v>607</v>
      </c>
      <c r="K19" s="25"/>
    </row>
    <row r="20" spans="1:11" ht="43" thickBot="1" x14ac:dyDescent="0.25">
      <c r="A20" s="102"/>
      <c r="B20" s="101" t="s">
        <v>843</v>
      </c>
      <c r="C20" s="101">
        <v>2021</v>
      </c>
      <c r="D20" s="327">
        <v>1173.0600000000002</v>
      </c>
      <c r="E20" s="367">
        <v>0</v>
      </c>
      <c r="F20" s="368"/>
      <c r="G20" s="327">
        <v>0</v>
      </c>
      <c r="H20" s="252"/>
      <c r="I20" s="252" t="s">
        <v>62</v>
      </c>
      <c r="J20" s="252" t="s">
        <v>1001</v>
      </c>
      <c r="K20" s="252"/>
    </row>
    <row r="21" spans="1:11" ht="72.75" customHeight="1" thickBot="1" x14ac:dyDescent="0.25">
      <c r="A21" s="102"/>
      <c r="B21" s="166" t="s">
        <v>810</v>
      </c>
      <c r="C21" s="167">
        <v>2021</v>
      </c>
      <c r="D21" s="327">
        <v>0</v>
      </c>
      <c r="E21" s="367">
        <v>0</v>
      </c>
      <c r="F21" s="368"/>
      <c r="G21" s="327">
        <v>0</v>
      </c>
      <c r="H21" s="252"/>
      <c r="I21" s="252" t="s">
        <v>799</v>
      </c>
      <c r="J21" s="252" t="s">
        <v>607</v>
      </c>
      <c r="K21" s="252"/>
    </row>
    <row r="22" spans="1:11" ht="47.25" customHeight="1" thickBot="1" x14ac:dyDescent="0.25">
      <c r="A22" s="102"/>
      <c r="B22" s="166" t="s">
        <v>827</v>
      </c>
      <c r="C22" s="25">
        <v>2021</v>
      </c>
      <c r="D22" s="327">
        <v>0</v>
      </c>
      <c r="E22" s="367">
        <v>22500</v>
      </c>
      <c r="F22" s="368"/>
      <c r="G22" s="327">
        <v>0</v>
      </c>
      <c r="H22" s="252"/>
      <c r="I22" s="252" t="s">
        <v>62</v>
      </c>
      <c r="J22" s="252" t="s">
        <v>1002</v>
      </c>
      <c r="K22" s="252"/>
    </row>
    <row r="23" spans="1:11" ht="72" thickBot="1" x14ac:dyDescent="0.25">
      <c r="A23" s="174"/>
      <c r="B23" s="175" t="s">
        <v>809</v>
      </c>
      <c r="C23" s="25">
        <v>2021</v>
      </c>
      <c r="D23" s="327">
        <v>0</v>
      </c>
      <c r="E23" s="367">
        <v>0</v>
      </c>
      <c r="F23" s="368"/>
      <c r="G23" s="327">
        <v>0</v>
      </c>
      <c r="H23" s="252"/>
      <c r="I23" s="252" t="s">
        <v>799</v>
      </c>
      <c r="J23" s="252" t="s">
        <v>607</v>
      </c>
      <c r="K23" s="252"/>
    </row>
    <row r="24" spans="1:11" ht="43.5" customHeight="1" thickBot="1" x14ac:dyDescent="0.25">
      <c r="A24" s="191"/>
      <c r="B24" s="168" t="s">
        <v>828</v>
      </c>
      <c r="C24" s="25">
        <v>2021</v>
      </c>
      <c r="D24" s="327">
        <v>20000</v>
      </c>
      <c r="E24" s="367">
        <v>0</v>
      </c>
      <c r="F24" s="368"/>
      <c r="G24" s="327">
        <v>0</v>
      </c>
      <c r="H24" s="252"/>
      <c r="I24" s="252" t="s">
        <v>62</v>
      </c>
      <c r="J24" s="252" t="s">
        <v>1003</v>
      </c>
      <c r="K24" s="252"/>
    </row>
    <row r="25" spans="1:11" ht="71" thickBot="1" x14ac:dyDescent="0.25">
      <c r="A25" s="62"/>
      <c r="B25" s="25" t="s">
        <v>808</v>
      </c>
      <c r="C25" s="25">
        <v>2021</v>
      </c>
      <c r="D25" s="327">
        <f>5000/2</f>
        <v>2500</v>
      </c>
      <c r="E25" s="367">
        <f>1173.06/2</f>
        <v>586.53</v>
      </c>
      <c r="F25" s="368"/>
      <c r="G25" s="327">
        <f>1173.06/2</f>
        <v>586.53</v>
      </c>
      <c r="H25" s="252"/>
      <c r="I25" s="252" t="s">
        <v>799</v>
      </c>
      <c r="J25" s="252" t="s">
        <v>607</v>
      </c>
      <c r="K25" s="252"/>
    </row>
    <row r="26" spans="1:11" ht="71" thickBot="1" x14ac:dyDescent="0.25">
      <c r="A26" s="62"/>
      <c r="B26" s="25" t="s">
        <v>807</v>
      </c>
      <c r="C26" s="25">
        <v>2021</v>
      </c>
      <c r="D26" s="327">
        <f>5000/2</f>
        <v>2500</v>
      </c>
      <c r="E26" s="367">
        <f>1173.06/2</f>
        <v>586.53</v>
      </c>
      <c r="F26" s="368"/>
      <c r="G26" s="327">
        <f>1173.06/2</f>
        <v>586.53</v>
      </c>
      <c r="H26" s="252"/>
      <c r="I26" s="252" t="s">
        <v>62</v>
      </c>
      <c r="J26" s="252" t="s">
        <v>607</v>
      </c>
      <c r="K26" s="252"/>
    </row>
    <row r="27" spans="1:11" ht="71" thickBot="1" x14ac:dyDescent="0.25">
      <c r="A27" s="102"/>
      <c r="B27" s="101" t="s">
        <v>880</v>
      </c>
      <c r="C27" s="101">
        <v>2021</v>
      </c>
      <c r="D27" s="327">
        <v>2346.12</v>
      </c>
      <c r="E27" s="367">
        <v>2346.12</v>
      </c>
      <c r="F27" s="368"/>
      <c r="G27" s="327">
        <v>2346.12</v>
      </c>
      <c r="H27" s="252"/>
      <c r="I27" s="252" t="s">
        <v>806</v>
      </c>
      <c r="J27" s="252" t="s">
        <v>805</v>
      </c>
      <c r="K27" s="252"/>
    </row>
    <row r="28" spans="1:11" ht="65.25" customHeight="1" thickBot="1" x14ac:dyDescent="0.25">
      <c r="A28" s="102"/>
      <c r="B28" s="101" t="s">
        <v>844</v>
      </c>
      <c r="C28" s="101" t="s">
        <v>56</v>
      </c>
      <c r="D28" s="327">
        <v>1173.0600000000002</v>
      </c>
      <c r="E28" s="367">
        <v>0</v>
      </c>
      <c r="F28" s="368"/>
      <c r="G28" s="327">
        <v>0</v>
      </c>
      <c r="H28" s="252"/>
      <c r="I28" s="252" t="s">
        <v>62</v>
      </c>
      <c r="J28" s="252" t="s">
        <v>845</v>
      </c>
      <c r="K28" s="252"/>
    </row>
    <row r="29" spans="1:11" ht="74.25" customHeight="1" thickBot="1" x14ac:dyDescent="0.25">
      <c r="A29" s="62"/>
      <c r="B29" s="25" t="s">
        <v>804</v>
      </c>
      <c r="C29" s="25">
        <v>2021</v>
      </c>
      <c r="D29" s="327">
        <v>1173.0600000000002</v>
      </c>
      <c r="E29" s="367">
        <v>0</v>
      </c>
      <c r="F29" s="368"/>
      <c r="G29" s="327">
        <v>0</v>
      </c>
      <c r="H29" s="252"/>
      <c r="I29" s="252" t="s">
        <v>62</v>
      </c>
      <c r="J29" s="252" t="s">
        <v>603</v>
      </c>
      <c r="K29" s="252"/>
    </row>
    <row r="30" spans="1:11" ht="41" customHeight="1" thickBot="1" x14ac:dyDescent="0.25">
      <c r="A30" s="62"/>
      <c r="B30" s="176" t="s">
        <v>803</v>
      </c>
      <c r="C30" s="25">
        <v>2021</v>
      </c>
      <c r="D30" s="327">
        <v>7500</v>
      </c>
      <c r="E30" s="367">
        <v>7500</v>
      </c>
      <c r="F30" s="368"/>
      <c r="G30" s="327">
        <v>15000</v>
      </c>
      <c r="H30" s="252"/>
      <c r="I30" s="252" t="s">
        <v>23</v>
      </c>
      <c r="J30" s="252" t="s">
        <v>797</v>
      </c>
      <c r="K30" s="252"/>
    </row>
    <row r="31" spans="1:11" ht="29" thickBot="1" x14ac:dyDescent="0.25">
      <c r="A31" s="81"/>
      <c r="B31" s="41" t="s">
        <v>802</v>
      </c>
      <c r="C31" s="177" t="s">
        <v>56</v>
      </c>
      <c r="D31" s="327">
        <v>10500</v>
      </c>
      <c r="E31" s="367">
        <v>10500</v>
      </c>
      <c r="F31" s="368"/>
      <c r="G31" s="327">
        <v>21000</v>
      </c>
      <c r="H31" s="252"/>
      <c r="I31" s="252" t="s">
        <v>801</v>
      </c>
      <c r="J31" s="252" t="s">
        <v>800</v>
      </c>
      <c r="K31" s="252"/>
    </row>
    <row r="32" spans="1:11" ht="74.25" customHeight="1" thickBot="1" x14ac:dyDescent="0.25">
      <c r="A32" s="62"/>
      <c r="B32" s="41" t="s">
        <v>606</v>
      </c>
      <c r="C32" s="25">
        <v>2021</v>
      </c>
      <c r="D32" s="327">
        <v>0</v>
      </c>
      <c r="E32" s="367">
        <v>0</v>
      </c>
      <c r="F32" s="368"/>
      <c r="G32" s="327">
        <v>0</v>
      </c>
      <c r="H32" s="252"/>
      <c r="I32" s="252" t="s">
        <v>23</v>
      </c>
      <c r="J32" s="252" t="s">
        <v>605</v>
      </c>
      <c r="K32" s="252"/>
    </row>
    <row r="33" spans="1:11" ht="126" customHeight="1" thickBot="1" x14ac:dyDescent="0.25">
      <c r="A33" s="62"/>
      <c r="B33" s="101" t="s">
        <v>1097</v>
      </c>
      <c r="C33" s="25">
        <v>2021</v>
      </c>
      <c r="D33" s="327">
        <v>7500</v>
      </c>
      <c r="E33" s="367">
        <v>7500</v>
      </c>
      <c r="F33" s="368"/>
      <c r="G33" s="327">
        <v>0</v>
      </c>
      <c r="H33" s="252"/>
      <c r="I33" s="252" t="s">
        <v>62</v>
      </c>
      <c r="J33" s="252" t="s">
        <v>798</v>
      </c>
      <c r="K33" s="252"/>
    </row>
    <row r="34" spans="1:11" ht="74.25" customHeight="1" thickBot="1" x14ac:dyDescent="0.25">
      <c r="A34" s="102"/>
      <c r="B34" s="101" t="s">
        <v>881</v>
      </c>
      <c r="C34" s="101">
        <v>2021</v>
      </c>
      <c r="D34" s="327">
        <f>2346.12/2</f>
        <v>1173.06</v>
      </c>
      <c r="E34" s="367">
        <v>0</v>
      </c>
      <c r="F34" s="368"/>
      <c r="G34" s="327">
        <v>0</v>
      </c>
      <c r="H34" s="252"/>
      <c r="I34" s="252" t="s">
        <v>159</v>
      </c>
      <c r="J34" s="252" t="s">
        <v>882</v>
      </c>
      <c r="K34" s="252"/>
    </row>
    <row r="35" spans="1:11" ht="84" customHeight="1" thickBot="1" x14ac:dyDescent="0.25">
      <c r="A35" s="102"/>
      <c r="B35" s="101" t="s">
        <v>846</v>
      </c>
      <c r="C35" s="101">
        <v>2021</v>
      </c>
      <c r="D35" s="327">
        <f>2346.12/2</f>
        <v>1173.06</v>
      </c>
      <c r="E35" s="367">
        <v>0</v>
      </c>
      <c r="F35" s="368"/>
      <c r="G35" s="327">
        <v>0</v>
      </c>
      <c r="H35" s="252"/>
      <c r="I35" s="252" t="s">
        <v>546</v>
      </c>
      <c r="J35" s="252" t="s">
        <v>1004</v>
      </c>
      <c r="K35" s="252"/>
    </row>
    <row r="36" spans="1:11" ht="29" thickBot="1" x14ac:dyDescent="0.25">
      <c r="A36" s="62"/>
      <c r="B36" s="101" t="s">
        <v>829</v>
      </c>
      <c r="C36" s="101">
        <v>2021</v>
      </c>
      <c r="D36" s="327">
        <v>20000</v>
      </c>
      <c r="E36" s="367">
        <v>0</v>
      </c>
      <c r="F36" s="368"/>
      <c r="G36" s="327">
        <v>0</v>
      </c>
      <c r="H36" s="252"/>
      <c r="I36" s="252" t="s">
        <v>62</v>
      </c>
      <c r="J36" s="252" t="s">
        <v>797</v>
      </c>
      <c r="K36" s="252"/>
    </row>
    <row r="37" spans="1:11" ht="42.75" customHeight="1" thickBot="1" x14ac:dyDescent="0.25">
      <c r="A37" s="62"/>
      <c r="B37" s="101" t="s">
        <v>1005</v>
      </c>
      <c r="C37" s="101">
        <v>2021</v>
      </c>
      <c r="D37" s="327">
        <v>1173.0600000000002</v>
      </c>
      <c r="E37" s="367">
        <v>0</v>
      </c>
      <c r="F37" s="368"/>
      <c r="G37" s="327">
        <v>0</v>
      </c>
      <c r="H37" s="252"/>
      <c r="I37" s="252" t="s">
        <v>62</v>
      </c>
      <c r="J37" s="252" t="s">
        <v>1006</v>
      </c>
      <c r="K37" s="252"/>
    </row>
    <row r="38" spans="1:11" ht="16" thickBot="1" x14ac:dyDescent="0.25">
      <c r="A38" s="62"/>
      <c r="B38" s="101" t="s">
        <v>1007</v>
      </c>
      <c r="C38" s="159">
        <v>2021</v>
      </c>
      <c r="D38" s="327">
        <v>0</v>
      </c>
      <c r="E38" s="367">
        <v>18000</v>
      </c>
      <c r="F38" s="368"/>
      <c r="G38" s="327">
        <v>18000</v>
      </c>
      <c r="H38" s="252"/>
      <c r="I38" s="252" t="s">
        <v>62</v>
      </c>
      <c r="J38" s="252" t="s">
        <v>796</v>
      </c>
      <c r="K38" s="252"/>
    </row>
    <row r="39" spans="1:11" ht="113" thickBot="1" x14ac:dyDescent="0.25">
      <c r="A39" s="102"/>
      <c r="B39" s="101" t="s">
        <v>795</v>
      </c>
      <c r="C39" s="132">
        <v>2021</v>
      </c>
      <c r="D39" s="329">
        <v>5000</v>
      </c>
      <c r="E39" s="367">
        <v>5000</v>
      </c>
      <c r="F39" s="368"/>
      <c r="G39" s="327">
        <v>0</v>
      </c>
      <c r="H39" s="252"/>
      <c r="I39" s="252" t="s">
        <v>23</v>
      </c>
      <c r="J39" s="252" t="s">
        <v>793</v>
      </c>
      <c r="K39" s="252"/>
    </row>
    <row r="40" spans="1:11" ht="99" thickBot="1" x14ac:dyDescent="0.25">
      <c r="A40" s="62"/>
      <c r="B40" s="180" t="s">
        <v>602</v>
      </c>
      <c r="C40" s="25">
        <v>2021</v>
      </c>
      <c r="D40" s="329">
        <v>5000</v>
      </c>
      <c r="E40" s="367">
        <v>5000</v>
      </c>
      <c r="F40" s="368"/>
      <c r="G40" s="327">
        <v>0</v>
      </c>
      <c r="H40" s="252"/>
      <c r="I40" s="252" t="s">
        <v>23</v>
      </c>
      <c r="J40" s="252" t="s">
        <v>601</v>
      </c>
      <c r="K40" s="252"/>
    </row>
    <row r="41" spans="1:11" ht="85" thickBot="1" x14ac:dyDescent="0.25">
      <c r="A41" s="102"/>
      <c r="B41" s="101" t="s">
        <v>794</v>
      </c>
      <c r="C41" s="101">
        <v>2021</v>
      </c>
      <c r="D41" s="329">
        <v>1173.0600000000002</v>
      </c>
      <c r="E41" s="367">
        <v>0</v>
      </c>
      <c r="F41" s="368"/>
      <c r="G41" s="327">
        <v>0</v>
      </c>
      <c r="H41" s="252"/>
      <c r="I41" s="252" t="s">
        <v>23</v>
      </c>
      <c r="J41" s="252" t="s">
        <v>793</v>
      </c>
      <c r="K41" s="252"/>
    </row>
    <row r="42" spans="1:11" ht="71" thickBot="1" x14ac:dyDescent="0.25">
      <c r="A42" s="62"/>
      <c r="B42" s="25" t="s">
        <v>792</v>
      </c>
      <c r="C42" s="25">
        <v>2022</v>
      </c>
      <c r="D42" s="329">
        <v>1173.0600000000002</v>
      </c>
      <c r="E42" s="367">
        <v>0</v>
      </c>
      <c r="F42" s="368"/>
      <c r="G42" s="327">
        <v>0</v>
      </c>
      <c r="H42" s="252"/>
      <c r="I42" s="252" t="s">
        <v>600</v>
      </c>
      <c r="J42" s="252" t="s">
        <v>599</v>
      </c>
      <c r="K42" s="252"/>
    </row>
    <row r="43" spans="1:11" ht="85" thickBot="1" x14ac:dyDescent="0.25">
      <c r="A43" s="62"/>
      <c r="B43" s="101" t="s">
        <v>1098</v>
      </c>
      <c r="C43" s="25">
        <v>2021</v>
      </c>
      <c r="D43" s="329">
        <v>1173.0600000000002</v>
      </c>
      <c r="E43" s="367">
        <v>0</v>
      </c>
      <c r="F43" s="368"/>
      <c r="G43" s="327">
        <v>0</v>
      </c>
      <c r="H43" s="252"/>
      <c r="I43" s="252" t="s">
        <v>62</v>
      </c>
      <c r="J43" s="252" t="s">
        <v>596</v>
      </c>
      <c r="K43" s="252"/>
    </row>
    <row r="44" spans="1:11" ht="54" customHeight="1" thickBot="1" x14ac:dyDescent="0.25">
      <c r="A44" s="62"/>
      <c r="B44" s="25" t="s">
        <v>830</v>
      </c>
      <c r="C44" s="25">
        <v>2021</v>
      </c>
      <c r="D44" s="329">
        <v>0</v>
      </c>
      <c r="E44" s="367">
        <v>9500</v>
      </c>
      <c r="F44" s="368"/>
      <c r="G44" s="327">
        <v>9500</v>
      </c>
      <c r="H44" s="252"/>
      <c r="I44" s="252" t="s">
        <v>791</v>
      </c>
      <c r="J44" s="252" t="s">
        <v>598</v>
      </c>
      <c r="K44" s="252"/>
    </row>
    <row r="45" spans="1:11" ht="85" thickBot="1" x14ac:dyDescent="0.25">
      <c r="A45" s="62"/>
      <c r="B45" s="25" t="s">
        <v>883</v>
      </c>
      <c r="C45" s="25">
        <v>2021</v>
      </c>
      <c r="D45" s="329">
        <v>1173.0600000000002</v>
      </c>
      <c r="E45" s="367">
        <v>0</v>
      </c>
      <c r="F45" s="368"/>
      <c r="G45" s="327">
        <v>0</v>
      </c>
      <c r="H45" s="252"/>
      <c r="I45" s="252" t="s">
        <v>597</v>
      </c>
      <c r="J45" s="252" t="s">
        <v>1004</v>
      </c>
      <c r="K45" s="252"/>
    </row>
    <row r="46" spans="1:11" ht="16" thickBot="1" x14ac:dyDescent="0.25">
      <c r="A46" s="62"/>
      <c r="B46" s="101" t="s">
        <v>1008</v>
      </c>
      <c r="C46" s="101">
        <v>2022</v>
      </c>
      <c r="D46" s="329">
        <v>2346.1200000000003</v>
      </c>
      <c r="E46" s="367">
        <v>0</v>
      </c>
      <c r="F46" s="368"/>
      <c r="G46" s="327">
        <v>0</v>
      </c>
      <c r="H46" s="252"/>
      <c r="I46" s="252" t="s">
        <v>62</v>
      </c>
      <c r="J46" s="252" t="s">
        <v>595</v>
      </c>
      <c r="K46" s="252"/>
    </row>
    <row r="47" spans="1:11" ht="16" thickBot="1" x14ac:dyDescent="0.25">
      <c r="A47" s="62"/>
      <c r="B47" s="25" t="s">
        <v>831</v>
      </c>
      <c r="C47" s="25">
        <v>2022</v>
      </c>
      <c r="D47" s="329">
        <v>2346.12</v>
      </c>
      <c r="E47" s="367">
        <v>0</v>
      </c>
      <c r="F47" s="368"/>
      <c r="G47" s="327">
        <v>0</v>
      </c>
      <c r="H47" s="252"/>
      <c r="I47" s="252" t="s">
        <v>33</v>
      </c>
      <c r="J47" s="252" t="s">
        <v>595</v>
      </c>
      <c r="K47" s="252"/>
    </row>
    <row r="48" spans="1:11" ht="121" customHeight="1" thickBot="1" x14ac:dyDescent="0.25">
      <c r="A48" s="181"/>
      <c r="B48" s="182" t="s">
        <v>594</v>
      </c>
      <c r="C48" s="183"/>
      <c r="D48" s="330"/>
      <c r="E48" s="429"/>
      <c r="F48" s="430"/>
      <c r="G48" s="330"/>
      <c r="H48" s="183"/>
      <c r="I48" s="184"/>
      <c r="J48" s="185"/>
      <c r="K48" s="183"/>
    </row>
    <row r="49" spans="1:11" ht="93" customHeight="1" thickBot="1" x14ac:dyDescent="0.25">
      <c r="A49" s="81"/>
      <c r="B49" s="186" t="s">
        <v>790</v>
      </c>
      <c r="C49" s="41">
        <v>2022</v>
      </c>
      <c r="D49" s="327">
        <v>2346.1200000000003</v>
      </c>
      <c r="E49" s="397">
        <v>0</v>
      </c>
      <c r="F49" s="398"/>
      <c r="G49" s="327">
        <v>0</v>
      </c>
      <c r="H49" s="252"/>
      <c r="I49" s="252" t="s">
        <v>588</v>
      </c>
      <c r="J49" s="252" t="s">
        <v>593</v>
      </c>
      <c r="K49" s="252"/>
    </row>
    <row r="50" spans="1:11" ht="65" customHeight="1" thickBot="1" x14ac:dyDescent="0.25">
      <c r="A50" s="81"/>
      <c r="B50" s="186" t="s">
        <v>592</v>
      </c>
      <c r="C50" s="41">
        <v>2022</v>
      </c>
      <c r="D50" s="327">
        <v>2932.6500000000005</v>
      </c>
      <c r="E50" s="397">
        <v>0</v>
      </c>
      <c r="F50" s="398"/>
      <c r="G50" s="327">
        <v>0</v>
      </c>
      <c r="H50" s="252"/>
      <c r="I50" s="252" t="s">
        <v>588</v>
      </c>
      <c r="J50" s="252" t="s">
        <v>591</v>
      </c>
      <c r="K50" s="252"/>
    </row>
    <row r="51" spans="1:11" ht="58" customHeight="1" thickBot="1" x14ac:dyDescent="0.25">
      <c r="A51" s="81"/>
      <c r="B51" s="186" t="s">
        <v>789</v>
      </c>
      <c r="C51" s="41">
        <v>2022</v>
      </c>
      <c r="D51" s="327">
        <v>1173.06</v>
      </c>
      <c r="E51" s="397">
        <v>1173.06</v>
      </c>
      <c r="F51" s="398"/>
      <c r="G51" s="327">
        <v>1173.06</v>
      </c>
      <c r="H51" s="252"/>
      <c r="I51" s="252" t="s">
        <v>588</v>
      </c>
      <c r="J51" s="252" t="s">
        <v>1099</v>
      </c>
      <c r="K51" s="252"/>
    </row>
    <row r="52" spans="1:11" ht="40" customHeight="1" thickBot="1" x14ac:dyDescent="0.25">
      <c r="A52" s="81"/>
      <c r="B52" s="25" t="s">
        <v>590</v>
      </c>
      <c r="C52" s="41">
        <v>2022</v>
      </c>
      <c r="D52" s="327">
        <v>2346.1200000000003</v>
      </c>
      <c r="E52" s="397">
        <v>0</v>
      </c>
      <c r="F52" s="398"/>
      <c r="G52" s="327">
        <v>0</v>
      </c>
      <c r="H52" s="252"/>
      <c r="I52" s="252" t="s">
        <v>588</v>
      </c>
      <c r="J52" s="252" t="s">
        <v>589</v>
      </c>
      <c r="K52" s="252"/>
    </row>
    <row r="53" spans="1:11" ht="71.25" customHeight="1" thickBot="1" x14ac:dyDescent="0.25">
      <c r="A53" s="81"/>
      <c r="B53" s="186" t="s">
        <v>788</v>
      </c>
      <c r="C53" s="41">
        <v>2022</v>
      </c>
      <c r="D53" s="327">
        <v>2346.1200000000003</v>
      </c>
      <c r="E53" s="397">
        <v>0</v>
      </c>
      <c r="F53" s="398"/>
      <c r="G53" s="327">
        <v>0</v>
      </c>
      <c r="H53" s="252"/>
      <c r="I53" s="252" t="s">
        <v>588</v>
      </c>
      <c r="J53" s="252" t="s">
        <v>787</v>
      </c>
      <c r="K53" s="252"/>
    </row>
    <row r="54" spans="1:11" ht="76" customHeight="1" thickBot="1" x14ac:dyDescent="0.25">
      <c r="A54" s="81"/>
      <c r="B54" s="186" t="s">
        <v>786</v>
      </c>
      <c r="C54" s="41">
        <v>2022</v>
      </c>
      <c r="D54" s="327">
        <v>2346.1200000000003</v>
      </c>
      <c r="E54" s="397">
        <v>0</v>
      </c>
      <c r="F54" s="398"/>
      <c r="G54" s="327">
        <v>0</v>
      </c>
      <c r="H54" s="252"/>
      <c r="I54" s="252" t="s">
        <v>588</v>
      </c>
      <c r="J54" s="252" t="s">
        <v>587</v>
      </c>
      <c r="K54" s="252"/>
    </row>
    <row r="55" spans="1:11" ht="63" customHeight="1" thickBot="1" x14ac:dyDescent="0.25">
      <c r="A55" s="187"/>
      <c r="B55" s="170" t="s">
        <v>586</v>
      </c>
      <c r="C55" s="188"/>
      <c r="D55" s="331"/>
      <c r="E55" s="332"/>
      <c r="F55" s="333"/>
      <c r="G55" s="331"/>
      <c r="H55" s="188"/>
      <c r="I55" s="189"/>
      <c r="J55" s="190"/>
      <c r="K55" s="188"/>
    </row>
    <row r="56" spans="1:11" ht="121" customHeight="1" thickBot="1" x14ac:dyDescent="0.25">
      <c r="A56" s="81"/>
      <c r="B56" s="25" t="s">
        <v>884</v>
      </c>
      <c r="C56" s="41">
        <v>2021</v>
      </c>
      <c r="D56" s="327">
        <v>2346.1200000000003</v>
      </c>
      <c r="E56" s="397">
        <v>0</v>
      </c>
      <c r="F56" s="398"/>
      <c r="G56" s="327">
        <v>0</v>
      </c>
      <c r="H56" s="252"/>
      <c r="I56" s="252" t="s">
        <v>585</v>
      </c>
      <c r="J56" s="252" t="s">
        <v>584</v>
      </c>
      <c r="K56" s="252"/>
    </row>
    <row r="57" spans="1:11" ht="80" customHeight="1" thickBot="1" x14ac:dyDescent="0.25">
      <c r="A57" s="81"/>
      <c r="B57" s="25" t="s">
        <v>785</v>
      </c>
      <c r="C57" s="41">
        <v>2021</v>
      </c>
      <c r="D57" s="327">
        <v>1550</v>
      </c>
      <c r="E57" s="397">
        <v>1550</v>
      </c>
      <c r="F57" s="398"/>
      <c r="G57" s="327">
        <v>1550</v>
      </c>
      <c r="H57" s="252"/>
      <c r="I57" s="252" t="s">
        <v>583</v>
      </c>
      <c r="J57" s="252" t="s">
        <v>885</v>
      </c>
      <c r="K57" s="252"/>
    </row>
    <row r="58" spans="1:11" ht="64" customHeight="1" thickBot="1" x14ac:dyDescent="0.25">
      <c r="A58" s="81"/>
      <c r="B58" s="25" t="s">
        <v>784</v>
      </c>
      <c r="C58" s="177" t="s">
        <v>582</v>
      </c>
      <c r="D58" s="327">
        <v>0</v>
      </c>
      <c r="E58" s="397">
        <f>14000/2</f>
        <v>7000</v>
      </c>
      <c r="F58" s="398"/>
      <c r="G58" s="327">
        <f>14000/2</f>
        <v>7000</v>
      </c>
      <c r="H58" s="252"/>
      <c r="I58" s="252" t="s">
        <v>783</v>
      </c>
      <c r="J58" s="252" t="s">
        <v>581</v>
      </c>
      <c r="K58" s="252"/>
    </row>
    <row r="59" spans="1:11" ht="64" customHeight="1" thickBot="1" x14ac:dyDescent="0.25">
      <c r="A59" s="81"/>
      <c r="B59" s="25" t="s">
        <v>782</v>
      </c>
      <c r="C59" s="177" t="s">
        <v>582</v>
      </c>
      <c r="D59" s="327">
        <v>0</v>
      </c>
      <c r="E59" s="397">
        <f>14000/2</f>
        <v>7000</v>
      </c>
      <c r="F59" s="398"/>
      <c r="G59" s="327">
        <f>14000/2</f>
        <v>7000</v>
      </c>
      <c r="H59" s="252"/>
      <c r="I59" s="252" t="s">
        <v>781</v>
      </c>
      <c r="J59" s="252" t="s">
        <v>581</v>
      </c>
      <c r="K59" s="252"/>
    </row>
    <row r="60" spans="1:11" ht="16" thickBot="1" x14ac:dyDescent="0.25">
      <c r="A60" s="62"/>
      <c r="B60" s="118" t="s">
        <v>580</v>
      </c>
      <c r="C60" s="25"/>
      <c r="D60" s="327">
        <f>SUM(D10:D17,D19:D47,D49:D54,D56:D59)</f>
        <v>131172.39999999994</v>
      </c>
      <c r="E60" s="367">
        <f>SUM(E10:E17,E19:E47,E49:E54,E56:E59)</f>
        <v>107942.23999999999</v>
      </c>
      <c r="F60" s="368"/>
      <c r="G60" s="327">
        <f>SUM(G10:G17,G19:G47,G49:G54,G56:G59)</f>
        <v>85942.239999999991</v>
      </c>
      <c r="H60" s="25"/>
      <c r="I60" s="25"/>
      <c r="J60" s="25"/>
      <c r="K60" s="25"/>
    </row>
    <row r="61" spans="1:11" ht="16.5" customHeight="1" thickBot="1" x14ac:dyDescent="0.25">
      <c r="A61" s="62"/>
      <c r="B61" s="117" t="s">
        <v>13</v>
      </c>
      <c r="C61" s="25"/>
      <c r="D61" s="327">
        <v>0</v>
      </c>
      <c r="E61" s="367">
        <v>0</v>
      </c>
      <c r="F61" s="368"/>
      <c r="G61" s="327">
        <v>0</v>
      </c>
      <c r="H61" s="25"/>
      <c r="I61" s="25"/>
      <c r="J61" s="25"/>
      <c r="K61" s="25"/>
    </row>
    <row r="62" spans="1:11" ht="16" thickBot="1" x14ac:dyDescent="0.25">
      <c r="A62" s="62"/>
      <c r="B62" s="117" t="s">
        <v>14</v>
      </c>
      <c r="C62" s="25"/>
      <c r="D62" s="327">
        <v>131172.39999999994</v>
      </c>
      <c r="E62" s="367">
        <v>107942.23999999999</v>
      </c>
      <c r="F62" s="368"/>
      <c r="G62" s="327">
        <v>85942.239999999991</v>
      </c>
      <c r="H62" s="25"/>
      <c r="I62" s="25"/>
      <c r="J62" s="25"/>
      <c r="K62" s="25"/>
    </row>
    <row r="63" spans="1:11" ht="16.5" customHeight="1" thickBot="1" x14ac:dyDescent="0.25">
      <c r="A63" s="349"/>
      <c r="B63" s="350"/>
      <c r="C63" s="431" t="s">
        <v>7</v>
      </c>
      <c r="D63" s="435" t="s">
        <v>15</v>
      </c>
      <c r="E63" s="436"/>
      <c r="F63" s="436"/>
      <c r="G63" s="434"/>
      <c r="H63" s="431" t="s">
        <v>9</v>
      </c>
      <c r="I63" s="431" t="s">
        <v>10</v>
      </c>
      <c r="J63" s="40"/>
      <c r="K63" s="431" t="s">
        <v>12</v>
      </c>
    </row>
    <row r="64" spans="1:11" ht="16" thickBot="1" x14ac:dyDescent="0.25">
      <c r="A64" s="347"/>
      <c r="B64" s="348"/>
      <c r="C64" s="432"/>
      <c r="D64" s="352" t="s">
        <v>1148</v>
      </c>
      <c r="E64" s="433" t="s">
        <v>1149</v>
      </c>
      <c r="F64" s="434"/>
      <c r="G64" s="352" t="s">
        <v>1150</v>
      </c>
      <c r="H64" s="432"/>
      <c r="I64" s="432"/>
      <c r="J64" s="355" t="s">
        <v>11</v>
      </c>
      <c r="K64" s="432"/>
    </row>
    <row r="65" spans="1:11" ht="16.5" customHeight="1" thickBot="1" x14ac:dyDescent="0.25">
      <c r="A65" s="4"/>
      <c r="B65" s="10" t="s">
        <v>1164</v>
      </c>
      <c r="C65" s="9"/>
      <c r="D65" s="327">
        <f>'Kapitulli I (I.1) '!D82+'Kapitulli I (I.2)'!D43+'Kapitulli I (I.3)'!D34+'Kapitulli I (I.4)'!D60</f>
        <v>554315.78999999992</v>
      </c>
      <c r="E65" s="367">
        <f>'Kapitulli I (I.1) '!E82:F82+'Kapitulli I (I.2)'!E43:F43+'Kapitulli I (I.3)'!E34:F34+'Kapitulli I (I.4)'!E60:F60</f>
        <v>1984793.24</v>
      </c>
      <c r="F65" s="428"/>
      <c r="G65" s="327">
        <f>'Kapitulli I (I.1) '!G82+'Kapitulli I (I.2)'!G43+'Kapitulli I (I.3)'!G34+'Kapitulli I (I.4)'!G60</f>
        <v>1160251.3999999999</v>
      </c>
      <c r="H65" s="9"/>
      <c r="I65" s="9"/>
      <c r="J65" s="9"/>
      <c r="K65" s="9"/>
    </row>
    <row r="66" spans="1:11" ht="17" thickBot="1" x14ac:dyDescent="0.25">
      <c r="A66" s="4"/>
      <c r="B66" s="11" t="s">
        <v>13</v>
      </c>
      <c r="C66" s="9"/>
      <c r="D66" s="327">
        <f>'Kapitulli I (I.1) '!D83+'Kapitulli I (I.2)'!D44+'Kapitulli I (I.3)'!D35+'Kapitulli I (I.4)'!D61</f>
        <v>0</v>
      </c>
      <c r="E66" s="367">
        <f>'Kapitulli I (I.1) '!E83:F83+'Kapitulli I (I.2)'!E44:F44+'Kapitulli I (I.3)'!E35:F35+'Kapitulli I (I.4)'!E61:F61</f>
        <v>40000</v>
      </c>
      <c r="F66" s="428"/>
      <c r="G66" s="327">
        <f>'Kapitulli I (I.1) '!G83+'Kapitulli I (I.2)'!G44+'Kapitulli I (I.3)'!G35+'Kapitulli I (I.4)'!G61</f>
        <v>0</v>
      </c>
      <c r="H66" s="9"/>
      <c r="I66" s="9"/>
      <c r="J66" s="9"/>
      <c r="K66" s="9"/>
    </row>
    <row r="67" spans="1:11" ht="17" thickBot="1" x14ac:dyDescent="0.25">
      <c r="A67" s="4"/>
      <c r="B67" s="11" t="s">
        <v>14</v>
      </c>
      <c r="C67" s="9"/>
      <c r="D67" s="327">
        <f>'Kapitulli I (I.1) '!D84+'Kapitulli I (I.2)'!D45+'Kapitulli I (I.3)'!D36+'Kapitulli I (I.4)'!D62</f>
        <v>554315.78999999992</v>
      </c>
      <c r="E67" s="367">
        <f>'Kapitulli I (I.1) '!E84:F84+'Kapitulli I (I.2)'!E45:F45+'Kapitulli I (I.3)'!E36:F36+'Kapitulli I (I.4)'!E62:F62</f>
        <v>1944793.24</v>
      </c>
      <c r="F67" s="428"/>
      <c r="G67" s="327">
        <f>'Kapitulli I (I.1) '!G84+'Kapitulli I (I.2)'!G45+'Kapitulli I (I.3)'!G36+'Kapitulli I (I.4)'!G62</f>
        <v>1160251.3999999999</v>
      </c>
      <c r="H67" s="9"/>
      <c r="I67" s="9"/>
      <c r="J67" s="9"/>
      <c r="K67" s="9"/>
    </row>
    <row r="70" spans="1:11" ht="16.5" customHeight="1" x14ac:dyDescent="0.2"/>
    <row r="73" spans="1:11" ht="16.5" customHeight="1" x14ac:dyDescent="0.2"/>
    <row r="80" spans="1:11" ht="15.75" customHeight="1" x14ac:dyDescent="0.2"/>
    <row r="81" ht="15.75" customHeight="1" x14ac:dyDescent="0.2"/>
    <row r="82" ht="32.25" customHeight="1" x14ac:dyDescent="0.2"/>
    <row r="85" ht="16.5" customHeight="1" x14ac:dyDescent="0.2"/>
  </sheetData>
  <mergeCells count="85">
    <mergeCell ref="E47:F47"/>
    <mergeCell ref="E49:F49"/>
    <mergeCell ref="E59:F59"/>
    <mergeCell ref="E53:F53"/>
    <mergeCell ref="E54:F54"/>
    <mergeCell ref="E56:F56"/>
    <mergeCell ref="E57:F57"/>
    <mergeCell ref="E58:F58"/>
    <mergeCell ref="E28:F28"/>
    <mergeCell ref="E29:F29"/>
    <mergeCell ref="E31:F31"/>
    <mergeCell ref="E33:F33"/>
    <mergeCell ref="E34:F34"/>
    <mergeCell ref="E30:F30"/>
    <mergeCell ref="E32:F32"/>
    <mergeCell ref="E14:F14"/>
    <mergeCell ref="E20:F20"/>
    <mergeCell ref="E21:F21"/>
    <mergeCell ref="E22:F22"/>
    <mergeCell ref="E23:F23"/>
    <mergeCell ref="E17:F17"/>
    <mergeCell ref="E19:F19"/>
    <mergeCell ref="C4:E4"/>
    <mergeCell ref="C5:E5"/>
    <mergeCell ref="F5:G5"/>
    <mergeCell ref="I5:K5"/>
    <mergeCell ref="C6:E6"/>
    <mergeCell ref="F6:G6"/>
    <mergeCell ref="I6:K6"/>
    <mergeCell ref="I4:K4"/>
    <mergeCell ref="E11:F11"/>
    <mergeCell ref="E13:F13"/>
    <mergeCell ref="A7:A8"/>
    <mergeCell ref="B7:B8"/>
    <mergeCell ref="C7:C8"/>
    <mergeCell ref="D7:G7"/>
    <mergeCell ref="E12:F12"/>
    <mergeCell ref="H7:H8"/>
    <mergeCell ref="E8:F8"/>
    <mergeCell ref="E61:F61"/>
    <mergeCell ref="I1:K1"/>
    <mergeCell ref="I7:I8"/>
    <mergeCell ref="J7:J8"/>
    <mergeCell ref="F4:G4"/>
    <mergeCell ref="E10:F10"/>
    <mergeCell ref="K7:K8"/>
    <mergeCell ref="C1:E1"/>
    <mergeCell ref="F1:G1"/>
    <mergeCell ref="B2:K2"/>
    <mergeCell ref="C3:E3"/>
    <mergeCell ref="F3:G3"/>
    <mergeCell ref="I3:K3"/>
    <mergeCell ref="E16:F16"/>
    <mergeCell ref="E27:F27"/>
    <mergeCell ref="E15:F15"/>
    <mergeCell ref="E24:F24"/>
    <mergeCell ref="E25:F25"/>
    <mergeCell ref="E26:F26"/>
    <mergeCell ref="K63:K64"/>
    <mergeCell ref="E64:F64"/>
    <mergeCell ref="I63:I64"/>
    <mergeCell ref="H63:H64"/>
    <mergeCell ref="C63:C64"/>
    <mergeCell ref="D63:G63"/>
    <mergeCell ref="E35:F35"/>
    <mergeCell ref="E36:F36"/>
    <mergeCell ref="E37:F37"/>
    <mergeCell ref="E38:F38"/>
    <mergeCell ref="E39:F39"/>
    <mergeCell ref="E67:F67"/>
    <mergeCell ref="E40:F40"/>
    <mergeCell ref="E41:F41"/>
    <mergeCell ref="E42:F42"/>
    <mergeCell ref="E43:F43"/>
    <mergeCell ref="E60:F60"/>
    <mergeCell ref="E48:F48"/>
    <mergeCell ref="E62:F62"/>
    <mergeCell ref="E65:F65"/>
    <mergeCell ref="E66:F66"/>
    <mergeCell ref="E50:F50"/>
    <mergeCell ref="E51:F51"/>
    <mergeCell ref="E52:F52"/>
    <mergeCell ref="E44:F44"/>
    <mergeCell ref="E45:F45"/>
    <mergeCell ref="E46:F46"/>
  </mergeCells>
  <pageMargins left="0.7" right="0.7" top="0.75" bottom="0.75" header="0.3" footer="0.3"/>
  <pageSetup scale="67" orientation="portrait" horizontalDpi="300" verticalDpi="300" r:id="rId1"/>
  <ignoredErrors>
    <ignoredError sqref="E66:F67" formulaRange="1"/>
    <ignoredError sqref="D8:G8 D64:G6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3"/>
  <sheetViews>
    <sheetView zoomScale="90" zoomScaleNormal="90" workbookViewId="0">
      <pane ySplit="1" topLeftCell="A2" activePane="bottomLeft" state="frozen"/>
      <selection pane="bottomLeft" activeCell="C18" sqref="C18:H23"/>
    </sheetView>
  </sheetViews>
  <sheetFormatPr baseColWidth="10" defaultColWidth="9.1640625" defaultRowHeight="13" x14ac:dyDescent="0.15"/>
  <cols>
    <col min="1" max="1" width="6.5" style="71" bestFit="1" customWidth="1"/>
    <col min="2" max="2" width="37.5" style="71" customWidth="1"/>
    <col min="3" max="4" width="8.6640625" style="71" customWidth="1"/>
    <col min="5" max="6" width="4.6640625" style="71" customWidth="1"/>
    <col min="7" max="7" width="8.6640625" style="71" customWidth="1"/>
    <col min="8" max="8" width="9.6640625" style="71" customWidth="1"/>
    <col min="9" max="9" width="20.6640625" style="71" customWidth="1"/>
    <col min="10" max="10" width="36.1640625" style="71" customWidth="1"/>
    <col min="11" max="11" width="20.1640625" style="71" customWidth="1"/>
    <col min="12" max="16384" width="9.1640625" style="71"/>
  </cols>
  <sheetData>
    <row r="1" spans="1:11" ht="46.5" customHeight="1" thickBot="1" x14ac:dyDescent="0.2">
      <c r="A1" s="61" t="s">
        <v>5</v>
      </c>
      <c r="B1" s="254" t="s">
        <v>0</v>
      </c>
      <c r="C1" s="441" t="s">
        <v>1151</v>
      </c>
      <c r="D1" s="442"/>
      <c r="E1" s="443"/>
      <c r="F1" s="441" t="s">
        <v>1155</v>
      </c>
      <c r="G1" s="443"/>
      <c r="H1" s="254" t="s">
        <v>1153</v>
      </c>
      <c r="I1" s="441" t="s">
        <v>1</v>
      </c>
      <c r="J1" s="442"/>
      <c r="K1" s="443"/>
    </row>
    <row r="2" spans="1:11" ht="29" thickBot="1" x14ac:dyDescent="0.2">
      <c r="A2" s="2"/>
      <c r="B2" s="302" t="s">
        <v>579</v>
      </c>
      <c r="C2" s="444"/>
      <c r="D2" s="444"/>
      <c r="E2" s="444"/>
      <c r="F2" s="445"/>
      <c r="G2" s="445"/>
      <c r="H2" s="303"/>
      <c r="I2" s="444"/>
      <c r="J2" s="444"/>
      <c r="K2" s="446"/>
    </row>
    <row r="3" spans="1:11" ht="15" thickBot="1" x14ac:dyDescent="0.2">
      <c r="A3" s="4"/>
      <c r="B3" s="304" t="s">
        <v>1012</v>
      </c>
      <c r="C3" s="438">
        <v>0.47</v>
      </c>
      <c r="D3" s="439"/>
      <c r="E3" s="440"/>
      <c r="F3" s="404">
        <v>0.5</v>
      </c>
      <c r="G3" s="406"/>
      <c r="H3" s="360">
        <v>0.56000000000000005</v>
      </c>
      <c r="I3" s="438"/>
      <c r="J3" s="439"/>
      <c r="K3" s="440"/>
    </row>
    <row r="4" spans="1:11" ht="14" thickBot="1" x14ac:dyDescent="0.2">
      <c r="A4" s="7"/>
      <c r="B4" s="454" t="s">
        <v>578</v>
      </c>
      <c r="C4" s="455"/>
      <c r="D4" s="455"/>
      <c r="E4" s="455"/>
      <c r="F4" s="455"/>
      <c r="G4" s="455"/>
      <c r="H4" s="455"/>
      <c r="I4" s="455"/>
      <c r="J4" s="455"/>
      <c r="K4" s="456"/>
    </row>
    <row r="5" spans="1:11" ht="29" thickBot="1" x14ac:dyDescent="0.2">
      <c r="A5" s="4"/>
      <c r="B5" s="305" t="s">
        <v>1011</v>
      </c>
      <c r="C5" s="404" t="s">
        <v>1158</v>
      </c>
      <c r="D5" s="405"/>
      <c r="E5" s="406"/>
      <c r="F5" s="404">
        <v>0.47</v>
      </c>
      <c r="G5" s="406"/>
      <c r="H5" s="363">
        <v>0.49</v>
      </c>
      <c r="I5" s="457"/>
      <c r="J5" s="458"/>
      <c r="K5" s="459"/>
    </row>
    <row r="6" spans="1:11" ht="29" thickBot="1" x14ac:dyDescent="0.2">
      <c r="A6" s="4"/>
      <c r="B6" s="306" t="s">
        <v>714</v>
      </c>
      <c r="C6" s="404" t="s">
        <v>713</v>
      </c>
      <c r="D6" s="405"/>
      <c r="E6" s="406"/>
      <c r="F6" s="404">
        <v>0.5</v>
      </c>
      <c r="G6" s="406"/>
      <c r="H6" s="363">
        <v>0.53</v>
      </c>
      <c r="I6" s="307"/>
      <c r="J6" s="308"/>
      <c r="K6" s="309"/>
    </row>
    <row r="7" spans="1:11" ht="29" thickBot="1" x14ac:dyDescent="0.2">
      <c r="A7" s="4"/>
      <c r="B7" s="310" t="s">
        <v>710</v>
      </c>
      <c r="C7" s="404" t="s">
        <v>709</v>
      </c>
      <c r="D7" s="405"/>
      <c r="E7" s="406"/>
      <c r="F7" s="404">
        <v>0.61</v>
      </c>
      <c r="G7" s="406"/>
      <c r="H7" s="363">
        <v>0.68</v>
      </c>
      <c r="I7" s="457"/>
      <c r="J7" s="458"/>
      <c r="K7" s="459"/>
    </row>
    <row r="8" spans="1:11" ht="14" thickBot="1" x14ac:dyDescent="0.2">
      <c r="A8" s="447"/>
      <c r="B8" s="449" t="s">
        <v>6</v>
      </c>
      <c r="C8" s="449" t="s">
        <v>7</v>
      </c>
      <c r="D8" s="451" t="s">
        <v>8</v>
      </c>
      <c r="E8" s="452"/>
      <c r="F8" s="452"/>
      <c r="G8" s="453"/>
      <c r="H8" s="449" t="s">
        <v>9</v>
      </c>
      <c r="I8" s="449" t="s">
        <v>10</v>
      </c>
      <c r="J8" s="449" t="s">
        <v>11</v>
      </c>
      <c r="K8" s="449" t="s">
        <v>12</v>
      </c>
    </row>
    <row r="9" spans="1:11" ht="15" thickBot="1" x14ac:dyDescent="0.2">
      <c r="A9" s="448"/>
      <c r="B9" s="450"/>
      <c r="C9" s="450"/>
      <c r="D9" s="353" t="s">
        <v>1148</v>
      </c>
      <c r="E9" s="460" t="s">
        <v>1149</v>
      </c>
      <c r="F9" s="453"/>
      <c r="G9" s="353" t="s">
        <v>1150</v>
      </c>
      <c r="H9" s="450"/>
      <c r="I9" s="450"/>
      <c r="J9" s="450"/>
      <c r="K9" s="450"/>
    </row>
    <row r="10" spans="1:11" ht="43" thickBot="1" x14ac:dyDescent="0.2">
      <c r="A10" s="18"/>
      <c r="B10" s="311" t="s">
        <v>577</v>
      </c>
      <c r="C10" s="312"/>
      <c r="D10" s="313"/>
      <c r="E10" s="313"/>
      <c r="F10" s="313"/>
      <c r="G10" s="313"/>
      <c r="H10" s="313"/>
      <c r="I10" s="313"/>
      <c r="J10" s="313"/>
      <c r="K10" s="314"/>
    </row>
    <row r="11" spans="1:11" s="316" customFormat="1" ht="43" thickBot="1" x14ac:dyDescent="0.2">
      <c r="A11" s="28"/>
      <c r="B11" s="315" t="s">
        <v>576</v>
      </c>
      <c r="C11" s="315">
        <v>2022</v>
      </c>
      <c r="D11" s="322">
        <v>2932.6500000000005</v>
      </c>
      <c r="E11" s="461">
        <v>0</v>
      </c>
      <c r="F11" s="462"/>
      <c r="G11" s="322">
        <v>0</v>
      </c>
      <c r="H11" s="315"/>
      <c r="I11" s="196" t="s">
        <v>24</v>
      </c>
      <c r="J11" s="197" t="s">
        <v>1025</v>
      </c>
      <c r="K11" s="315"/>
    </row>
    <row r="12" spans="1:11" ht="57" thickBot="1" x14ac:dyDescent="0.2">
      <c r="A12" s="8"/>
      <c r="B12" s="317" t="s">
        <v>575</v>
      </c>
      <c r="C12" s="317">
        <v>2022</v>
      </c>
      <c r="D12" s="322">
        <f>2932.65+1173.06</f>
        <v>4105.71</v>
      </c>
      <c r="E12" s="461">
        <v>0</v>
      </c>
      <c r="F12" s="462"/>
      <c r="G12" s="322">
        <v>0</v>
      </c>
      <c r="H12" s="317"/>
      <c r="I12" s="194" t="s">
        <v>24</v>
      </c>
      <c r="J12" s="193" t="s">
        <v>574</v>
      </c>
      <c r="K12" s="317"/>
    </row>
    <row r="13" spans="1:11" s="316" customFormat="1" ht="57" thickBot="1" x14ac:dyDescent="0.2">
      <c r="A13" s="28"/>
      <c r="B13" s="315" t="s">
        <v>573</v>
      </c>
      <c r="C13" s="315">
        <v>2021</v>
      </c>
      <c r="D13" s="322">
        <v>2932.6500000000005</v>
      </c>
      <c r="E13" s="461">
        <v>0</v>
      </c>
      <c r="F13" s="462"/>
      <c r="G13" s="322">
        <v>0</v>
      </c>
      <c r="H13" s="315"/>
      <c r="I13" s="198" t="s">
        <v>24</v>
      </c>
      <c r="J13" s="199" t="s">
        <v>572</v>
      </c>
      <c r="K13" s="315"/>
    </row>
    <row r="14" spans="1:11" ht="43" thickBot="1" x14ac:dyDescent="0.2">
      <c r="A14" s="8"/>
      <c r="B14" s="318" t="s">
        <v>886</v>
      </c>
      <c r="C14" s="319">
        <v>2021</v>
      </c>
      <c r="D14" s="322">
        <v>0</v>
      </c>
      <c r="E14" s="461">
        <v>0</v>
      </c>
      <c r="F14" s="462"/>
      <c r="G14" s="322">
        <v>0</v>
      </c>
      <c r="H14" s="319"/>
      <c r="I14" s="195" t="s">
        <v>832</v>
      </c>
      <c r="J14" s="192" t="s">
        <v>571</v>
      </c>
      <c r="K14" s="317"/>
    </row>
    <row r="15" spans="1:11" ht="43" thickBot="1" x14ac:dyDescent="0.2">
      <c r="A15" s="8"/>
      <c r="B15" s="320" t="s">
        <v>570</v>
      </c>
      <c r="C15" s="319">
        <v>2021</v>
      </c>
      <c r="D15" s="322">
        <f>1173.06+1173.06</f>
        <v>2346.12</v>
      </c>
      <c r="E15" s="461">
        <v>0</v>
      </c>
      <c r="F15" s="462"/>
      <c r="G15" s="322">
        <v>0</v>
      </c>
      <c r="H15" s="319"/>
      <c r="I15" s="195" t="s">
        <v>569</v>
      </c>
      <c r="J15" s="192" t="s">
        <v>568</v>
      </c>
      <c r="K15" s="317"/>
    </row>
    <row r="16" spans="1:11" ht="29" thickBot="1" x14ac:dyDescent="0.2">
      <c r="A16" s="8"/>
      <c r="B16" s="319" t="s">
        <v>887</v>
      </c>
      <c r="C16" s="319">
        <v>2023</v>
      </c>
      <c r="D16" s="322">
        <v>6600</v>
      </c>
      <c r="E16" s="461">
        <f>3300+10000</f>
        <v>13300</v>
      </c>
      <c r="F16" s="462"/>
      <c r="G16" s="322">
        <v>10000</v>
      </c>
      <c r="H16" s="319"/>
      <c r="I16" s="195" t="s">
        <v>567</v>
      </c>
      <c r="J16" s="192" t="s">
        <v>1009</v>
      </c>
      <c r="K16" s="317"/>
    </row>
    <row r="17" spans="1:11" ht="29" thickBot="1" x14ac:dyDescent="0.2">
      <c r="A17" s="18"/>
      <c r="B17" s="311" t="s">
        <v>566</v>
      </c>
      <c r="C17" s="312"/>
      <c r="D17" s="313"/>
      <c r="E17" s="313"/>
      <c r="F17" s="313"/>
      <c r="G17" s="313"/>
      <c r="H17" s="313"/>
      <c r="I17" s="313"/>
      <c r="J17" s="313"/>
      <c r="K17" s="314"/>
    </row>
    <row r="18" spans="1:11" ht="29" thickBot="1" x14ac:dyDescent="0.2">
      <c r="A18" s="8"/>
      <c r="B18" s="317" t="s">
        <v>833</v>
      </c>
      <c r="C18" s="317">
        <v>2021</v>
      </c>
      <c r="D18" s="322">
        <v>2346.1200000000003</v>
      </c>
      <c r="E18" s="461">
        <v>0</v>
      </c>
      <c r="F18" s="462"/>
      <c r="G18" s="322">
        <v>0</v>
      </c>
      <c r="H18" s="317"/>
      <c r="I18" s="317" t="s">
        <v>565</v>
      </c>
      <c r="J18" s="317" t="s">
        <v>564</v>
      </c>
      <c r="K18" s="317"/>
    </row>
    <row r="19" spans="1:11" ht="57" thickBot="1" x14ac:dyDescent="0.2">
      <c r="A19" s="8"/>
      <c r="B19" s="319" t="s">
        <v>1041</v>
      </c>
      <c r="C19" s="319">
        <v>2022</v>
      </c>
      <c r="D19" s="322">
        <v>2346.12</v>
      </c>
      <c r="E19" s="461">
        <v>2346.12</v>
      </c>
      <c r="F19" s="462"/>
      <c r="G19" s="322">
        <v>0</v>
      </c>
      <c r="H19" s="319"/>
      <c r="I19" s="319" t="s">
        <v>24</v>
      </c>
      <c r="J19" s="319" t="s">
        <v>1042</v>
      </c>
      <c r="K19" s="317"/>
    </row>
    <row r="20" spans="1:11" ht="43" thickBot="1" x14ac:dyDescent="0.2">
      <c r="A20" s="8"/>
      <c r="B20" s="319" t="s">
        <v>1010</v>
      </c>
      <c r="C20" s="319">
        <v>2022</v>
      </c>
      <c r="D20" s="322">
        <v>21115.08</v>
      </c>
      <c r="E20" s="461">
        <v>21115.08</v>
      </c>
      <c r="F20" s="462"/>
      <c r="G20" s="322">
        <v>21115.08</v>
      </c>
      <c r="H20" s="319"/>
      <c r="I20" s="319" t="s">
        <v>563</v>
      </c>
      <c r="J20" s="319" t="s">
        <v>562</v>
      </c>
      <c r="K20" s="317"/>
    </row>
    <row r="21" spans="1:11" ht="15" thickBot="1" x14ac:dyDescent="0.2">
      <c r="A21" s="8"/>
      <c r="B21" s="10" t="s">
        <v>561</v>
      </c>
      <c r="C21" s="253"/>
      <c r="D21" s="323">
        <f>SUM(D11:D16,D18:D20)</f>
        <v>44724.45</v>
      </c>
      <c r="E21" s="463">
        <f>SUM(E11:E16,E18:E20)</f>
        <v>36761.199999999997</v>
      </c>
      <c r="F21" s="464"/>
      <c r="G21" s="323">
        <f>SUM(G11:G16,G18:G20)</f>
        <v>31115.08</v>
      </c>
      <c r="H21" s="253"/>
      <c r="I21" s="253"/>
      <c r="J21" s="253"/>
      <c r="K21" s="253"/>
    </row>
    <row r="22" spans="1:11" s="316" customFormat="1" ht="15" thickBot="1" x14ac:dyDescent="0.2">
      <c r="A22" s="28"/>
      <c r="B22" s="321" t="s">
        <v>13</v>
      </c>
      <c r="C22" s="29"/>
      <c r="D22" s="323">
        <v>0</v>
      </c>
      <c r="E22" s="463">
        <v>0</v>
      </c>
      <c r="F22" s="464"/>
      <c r="G22" s="323">
        <v>0</v>
      </c>
      <c r="H22" s="29"/>
      <c r="I22" s="29"/>
      <c r="J22" s="29"/>
      <c r="K22" s="29"/>
    </row>
    <row r="23" spans="1:11" s="316" customFormat="1" ht="15" thickBot="1" x14ac:dyDescent="0.2">
      <c r="A23" s="28"/>
      <c r="B23" s="321" t="s">
        <v>14</v>
      </c>
      <c r="C23" s="29"/>
      <c r="D23" s="323">
        <v>44724.45</v>
      </c>
      <c r="E23" s="463">
        <v>36761.199999999997</v>
      </c>
      <c r="F23" s="464"/>
      <c r="G23" s="323">
        <v>31115.08</v>
      </c>
      <c r="H23" s="29"/>
      <c r="I23" s="29"/>
      <c r="J23" s="29"/>
      <c r="K23" s="29"/>
    </row>
  </sheetData>
  <mergeCells count="39">
    <mergeCell ref="C7:E7"/>
    <mergeCell ref="F7:G7"/>
    <mergeCell ref="E12:F12"/>
    <mergeCell ref="E13:F13"/>
    <mergeCell ref="E23:F23"/>
    <mergeCell ref="E18:F18"/>
    <mergeCell ref="E20:F20"/>
    <mergeCell ref="E15:F15"/>
    <mergeCell ref="E16:F16"/>
    <mergeCell ref="E11:F11"/>
    <mergeCell ref="E14:F14"/>
    <mergeCell ref="E19:F19"/>
    <mergeCell ref="E21:F21"/>
    <mergeCell ref="E22:F22"/>
    <mergeCell ref="A8:A9"/>
    <mergeCell ref="B8:B9"/>
    <mergeCell ref="C8:C9"/>
    <mergeCell ref="D8:G8"/>
    <mergeCell ref="B4:K4"/>
    <mergeCell ref="C5:E5"/>
    <mergeCell ref="F5:G5"/>
    <mergeCell ref="I5:K5"/>
    <mergeCell ref="I8:I9"/>
    <mergeCell ref="I7:K7"/>
    <mergeCell ref="J8:J9"/>
    <mergeCell ref="K8:K9"/>
    <mergeCell ref="E9:F9"/>
    <mergeCell ref="H8:H9"/>
    <mergeCell ref="C6:E6"/>
    <mergeCell ref="F6:G6"/>
    <mergeCell ref="C3:E3"/>
    <mergeCell ref="F3:G3"/>
    <mergeCell ref="I3:K3"/>
    <mergeCell ref="C1:E1"/>
    <mergeCell ref="F1:G1"/>
    <mergeCell ref="I1:K1"/>
    <mergeCell ref="C2:E2"/>
    <mergeCell ref="F2:G2"/>
    <mergeCell ref="I2:K2"/>
  </mergeCells>
  <pageMargins left="0.7" right="0.7" top="0.75" bottom="0.75" header="0.3" footer="0.3"/>
  <pageSetup scale="40" orientation="portrait" horizontalDpi="300" verticalDpi="300" r:id="rId1"/>
  <ignoredErrors>
    <ignoredError sqref="D9:G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zoomScale="90" zoomScaleNormal="90" workbookViewId="0">
      <pane ySplit="1" topLeftCell="A12" activePane="bottomLeft" state="frozen"/>
      <selection pane="bottomLeft" activeCell="C21" sqref="C21:H23"/>
    </sheetView>
  </sheetViews>
  <sheetFormatPr baseColWidth="10" defaultColWidth="9.1640625" defaultRowHeight="15" x14ac:dyDescent="0.2"/>
  <cols>
    <col min="1" max="1" width="6.1640625" style="1" bestFit="1" customWidth="1"/>
    <col min="2" max="2" width="37.5" style="1" customWidth="1"/>
    <col min="3" max="4" width="8.6640625" style="1" customWidth="1"/>
    <col min="5" max="6" width="4.6640625" style="1" customWidth="1"/>
    <col min="7" max="7" width="8.6640625" style="1" customWidth="1"/>
    <col min="8" max="8" width="10.33203125" style="1" customWidth="1"/>
    <col min="9" max="9" width="11.5" style="1" bestFit="1" customWidth="1"/>
    <col min="10" max="10" width="12.1640625" style="1" bestFit="1" customWidth="1"/>
    <col min="11" max="11" width="8.5" style="1" bestFit="1" customWidth="1"/>
  </cols>
  <sheetData>
    <row r="1" spans="1:11" ht="43" thickBot="1" x14ac:dyDescent="0.25">
      <c r="A1" s="120" t="s">
        <v>5</v>
      </c>
      <c r="B1" s="120" t="s">
        <v>0</v>
      </c>
      <c r="C1" s="535" t="s">
        <v>1151</v>
      </c>
      <c r="D1" s="535"/>
      <c r="E1" s="535"/>
      <c r="F1" s="535" t="s">
        <v>1155</v>
      </c>
      <c r="G1" s="535"/>
      <c r="H1" s="120" t="s">
        <v>1153</v>
      </c>
      <c r="I1" s="535" t="s">
        <v>1</v>
      </c>
      <c r="J1" s="535"/>
      <c r="K1" s="535"/>
    </row>
    <row r="2" spans="1:11" ht="43" thickBot="1" x14ac:dyDescent="0.25">
      <c r="A2" s="536"/>
      <c r="B2" s="536" t="s">
        <v>560</v>
      </c>
      <c r="C2" s="537"/>
      <c r="D2" s="537"/>
      <c r="E2" s="537"/>
      <c r="F2" s="537"/>
      <c r="G2" s="537"/>
      <c r="H2" s="537"/>
      <c r="I2" s="537"/>
      <c r="J2" s="537"/>
      <c r="K2" s="537"/>
    </row>
    <row r="3" spans="1:11" ht="29" thickBot="1" x14ac:dyDescent="0.25">
      <c r="A3" s="339"/>
      <c r="B3" s="538" t="s">
        <v>1011</v>
      </c>
      <c r="C3" s="539" t="s">
        <v>1159</v>
      </c>
      <c r="D3" s="539"/>
      <c r="E3" s="540">
        <v>0.47</v>
      </c>
      <c r="F3" s="540"/>
      <c r="G3" s="540">
        <v>0.49</v>
      </c>
      <c r="H3" s="540"/>
      <c r="I3" s="541"/>
      <c r="J3" s="541"/>
      <c r="K3" s="541"/>
    </row>
    <row r="4" spans="1:11" ht="29" thickBot="1" x14ac:dyDescent="0.25">
      <c r="A4" s="339"/>
      <c r="B4" s="538" t="s">
        <v>712</v>
      </c>
      <c r="C4" s="539" t="s">
        <v>711</v>
      </c>
      <c r="D4" s="539"/>
      <c r="E4" s="540">
        <v>0.62</v>
      </c>
      <c r="F4" s="540"/>
      <c r="G4" s="540">
        <v>0.65</v>
      </c>
      <c r="H4" s="540"/>
      <c r="I4" s="541"/>
      <c r="J4" s="541"/>
      <c r="K4" s="541"/>
    </row>
    <row r="5" spans="1:11" ht="29" thickBot="1" x14ac:dyDescent="0.25">
      <c r="A5" s="339"/>
      <c r="B5" s="538" t="s">
        <v>710</v>
      </c>
      <c r="C5" s="539" t="s">
        <v>709</v>
      </c>
      <c r="D5" s="539"/>
      <c r="E5" s="540">
        <v>0.61</v>
      </c>
      <c r="F5" s="540"/>
      <c r="G5" s="540">
        <v>0.68</v>
      </c>
      <c r="H5" s="540"/>
      <c r="I5" s="541"/>
      <c r="J5" s="541"/>
      <c r="K5" s="541"/>
    </row>
    <row r="6" spans="1:11" ht="29" thickBot="1" x14ac:dyDescent="0.25">
      <c r="A6" s="339"/>
      <c r="B6" s="538" t="s">
        <v>708</v>
      </c>
      <c r="C6" s="539" t="s">
        <v>707</v>
      </c>
      <c r="D6" s="539"/>
      <c r="E6" s="540">
        <v>0.48</v>
      </c>
      <c r="F6" s="540"/>
      <c r="G6" s="540">
        <v>0.57999999999999996</v>
      </c>
      <c r="H6" s="540"/>
      <c r="I6" s="541"/>
      <c r="J6" s="541"/>
      <c r="K6" s="541"/>
    </row>
    <row r="7" spans="1:11" ht="57" thickBot="1" x14ac:dyDescent="0.25">
      <c r="A7" s="536"/>
      <c r="B7" s="536" t="s">
        <v>6</v>
      </c>
      <c r="C7" s="536" t="s">
        <v>7</v>
      </c>
      <c r="D7" s="537" t="s">
        <v>8</v>
      </c>
      <c r="E7" s="537"/>
      <c r="F7" s="537"/>
      <c r="G7" s="537"/>
      <c r="H7" s="536" t="s">
        <v>9</v>
      </c>
      <c r="I7" s="536" t="s">
        <v>10</v>
      </c>
      <c r="J7" s="536" t="s">
        <v>11</v>
      </c>
      <c r="K7" s="536" t="s">
        <v>12</v>
      </c>
    </row>
    <row r="8" spans="1:11" ht="16" thickBot="1" x14ac:dyDescent="0.25">
      <c r="A8" s="536"/>
      <c r="B8" s="536"/>
      <c r="C8" s="536"/>
      <c r="D8" s="542" t="s">
        <v>1148</v>
      </c>
      <c r="E8" s="543" t="s">
        <v>1149</v>
      </c>
      <c r="F8" s="537"/>
      <c r="G8" s="542" t="s">
        <v>1150</v>
      </c>
      <c r="H8" s="536"/>
      <c r="I8" s="536"/>
      <c r="J8" s="536"/>
      <c r="K8" s="536"/>
    </row>
    <row r="9" spans="1:11" ht="16" thickBot="1" x14ac:dyDescent="0.25">
      <c r="A9" s="544"/>
      <c r="B9" s="545" t="s">
        <v>559</v>
      </c>
      <c r="C9" s="546"/>
      <c r="D9" s="546"/>
      <c r="E9" s="547"/>
      <c r="F9" s="547"/>
      <c r="G9" s="546"/>
      <c r="H9" s="546"/>
      <c r="I9" s="546"/>
      <c r="J9" s="546"/>
      <c r="K9" s="546"/>
    </row>
    <row r="10" spans="1:11" ht="85" thickBot="1" x14ac:dyDescent="0.25">
      <c r="A10" s="179"/>
      <c r="B10" s="232" t="s">
        <v>558</v>
      </c>
      <c r="C10" s="232">
        <v>2021</v>
      </c>
      <c r="D10" s="280">
        <f>2932.65/2</f>
        <v>1466.325</v>
      </c>
      <c r="E10" s="548">
        <v>0</v>
      </c>
      <c r="F10" s="548"/>
      <c r="G10" s="280">
        <v>0</v>
      </c>
      <c r="H10" s="232"/>
      <c r="I10" s="232" t="s">
        <v>23</v>
      </c>
      <c r="J10" s="232" t="s">
        <v>556</v>
      </c>
      <c r="K10" s="232"/>
    </row>
    <row r="11" spans="1:11" ht="85" thickBot="1" x14ac:dyDescent="0.25">
      <c r="A11" s="114"/>
      <c r="B11" s="232" t="s">
        <v>834</v>
      </c>
      <c r="C11" s="232">
        <v>2021</v>
      </c>
      <c r="D11" s="280">
        <f>2932.65/2</f>
        <v>1466.325</v>
      </c>
      <c r="E11" s="548">
        <v>0</v>
      </c>
      <c r="F11" s="548"/>
      <c r="G11" s="280">
        <v>0</v>
      </c>
      <c r="H11" s="232"/>
      <c r="I11" s="232" t="s">
        <v>557</v>
      </c>
      <c r="J11" s="232" t="s">
        <v>556</v>
      </c>
      <c r="K11" s="232"/>
    </row>
    <row r="12" spans="1:11" ht="57" thickBot="1" x14ac:dyDescent="0.25">
      <c r="A12" s="232"/>
      <c r="B12" s="232" t="s">
        <v>1013</v>
      </c>
      <c r="C12" s="232">
        <v>2021</v>
      </c>
      <c r="D12" s="280">
        <v>7038.36</v>
      </c>
      <c r="E12" s="548">
        <v>0</v>
      </c>
      <c r="F12" s="548"/>
      <c r="G12" s="280">
        <v>0</v>
      </c>
      <c r="H12" s="232"/>
      <c r="I12" s="232" t="s">
        <v>24</v>
      </c>
      <c r="J12" s="232" t="s">
        <v>555</v>
      </c>
      <c r="K12" s="232"/>
    </row>
    <row r="13" spans="1:11" ht="57" thickBot="1" x14ac:dyDescent="0.25">
      <c r="A13" s="179"/>
      <c r="B13" s="232" t="s">
        <v>554</v>
      </c>
      <c r="C13" s="232">
        <v>2021</v>
      </c>
      <c r="D13" s="280">
        <v>2500</v>
      </c>
      <c r="E13" s="548">
        <v>2500</v>
      </c>
      <c r="F13" s="548"/>
      <c r="G13" s="280">
        <v>2500</v>
      </c>
      <c r="H13" s="232"/>
      <c r="I13" s="232" t="s">
        <v>553</v>
      </c>
      <c r="J13" s="232" t="s">
        <v>552</v>
      </c>
      <c r="K13" s="232"/>
    </row>
    <row r="14" spans="1:11" ht="43" thickBot="1" x14ac:dyDescent="0.25">
      <c r="A14" s="179"/>
      <c r="B14" s="232" t="s">
        <v>551</v>
      </c>
      <c r="C14" s="232" t="s">
        <v>56</v>
      </c>
      <c r="D14" s="280">
        <f>10000+5000+2450</f>
        <v>17450</v>
      </c>
      <c r="E14" s="548">
        <f>10000+5000+2450</f>
        <v>17450</v>
      </c>
      <c r="F14" s="548"/>
      <c r="G14" s="280">
        <f>10000+5000+2450</f>
        <v>17450</v>
      </c>
      <c r="H14" s="232"/>
      <c r="I14" s="232" t="s">
        <v>888</v>
      </c>
      <c r="J14" s="232" t="s">
        <v>550</v>
      </c>
      <c r="K14" s="232"/>
    </row>
    <row r="15" spans="1:11" ht="29" thickBot="1" x14ac:dyDescent="0.25">
      <c r="A15" s="179"/>
      <c r="B15" s="179" t="s">
        <v>549</v>
      </c>
      <c r="C15" s="179">
        <v>2021</v>
      </c>
      <c r="D15" s="280">
        <v>0</v>
      </c>
      <c r="E15" s="548">
        <v>0</v>
      </c>
      <c r="F15" s="548"/>
      <c r="G15" s="280">
        <v>0</v>
      </c>
      <c r="H15" s="179"/>
      <c r="I15" s="179" t="s">
        <v>889</v>
      </c>
      <c r="J15" s="179" t="s">
        <v>548</v>
      </c>
      <c r="K15" s="179"/>
    </row>
    <row r="16" spans="1:11" ht="29" thickBot="1" x14ac:dyDescent="0.25">
      <c r="A16" s="179"/>
      <c r="B16" s="545" t="s">
        <v>547</v>
      </c>
      <c r="C16" s="546"/>
      <c r="D16" s="549"/>
      <c r="E16" s="550"/>
      <c r="F16" s="550"/>
      <c r="G16" s="549"/>
      <c r="H16" s="546"/>
      <c r="I16" s="546"/>
      <c r="J16" s="546"/>
      <c r="K16" s="546"/>
    </row>
    <row r="17" spans="1:11" ht="85" thickBot="1" x14ac:dyDescent="0.25">
      <c r="A17" s="179"/>
      <c r="B17" s="179" t="s">
        <v>835</v>
      </c>
      <c r="C17" s="179">
        <v>2022</v>
      </c>
      <c r="D17" s="280">
        <f>10000+5000+4900+3*5000+3*2500+2*2450+3200</f>
        <v>50500</v>
      </c>
      <c r="E17" s="548">
        <f>10000+5000+4900+3*5000+3*2500+2*2450+3200</f>
        <v>50500</v>
      </c>
      <c r="F17" s="548"/>
      <c r="G17" s="280">
        <f>10000+5000+4900+3*5000+3*2500+2*2450+3200</f>
        <v>50500</v>
      </c>
      <c r="H17" s="179"/>
      <c r="I17" s="179" t="s">
        <v>546</v>
      </c>
      <c r="J17" s="179" t="s">
        <v>545</v>
      </c>
      <c r="K17" s="179"/>
    </row>
    <row r="18" spans="1:11" ht="71" thickBot="1" x14ac:dyDescent="0.25">
      <c r="A18" s="544"/>
      <c r="B18" s="232" t="s">
        <v>544</v>
      </c>
      <c r="C18" s="179">
        <v>2021</v>
      </c>
      <c r="D18" s="280">
        <v>2450</v>
      </c>
      <c r="E18" s="548">
        <v>0</v>
      </c>
      <c r="F18" s="548"/>
      <c r="G18" s="280">
        <v>0</v>
      </c>
      <c r="H18" s="179"/>
      <c r="I18" s="179" t="s">
        <v>62</v>
      </c>
      <c r="J18" s="179" t="s">
        <v>541</v>
      </c>
      <c r="K18" s="179"/>
    </row>
    <row r="19" spans="1:11" ht="127" thickBot="1" x14ac:dyDescent="0.25">
      <c r="A19" s="179"/>
      <c r="B19" s="179" t="s">
        <v>836</v>
      </c>
      <c r="C19" s="179">
        <v>2021</v>
      </c>
      <c r="D19" s="280">
        <v>4900</v>
      </c>
      <c r="E19" s="548">
        <v>4900</v>
      </c>
      <c r="F19" s="548"/>
      <c r="G19" s="280">
        <v>4900</v>
      </c>
      <c r="H19" s="179"/>
      <c r="I19" s="179" t="s">
        <v>543</v>
      </c>
      <c r="J19" s="179" t="s">
        <v>542</v>
      </c>
      <c r="K19" s="179"/>
    </row>
    <row r="20" spans="1:11" ht="71" thickBot="1" x14ac:dyDescent="0.25">
      <c r="A20" s="179"/>
      <c r="B20" s="232" t="s">
        <v>1014</v>
      </c>
      <c r="C20" s="179">
        <v>2021</v>
      </c>
      <c r="D20" s="280">
        <f>2932.65</f>
        <v>2932.65</v>
      </c>
      <c r="E20" s="548">
        <v>0</v>
      </c>
      <c r="F20" s="548"/>
      <c r="G20" s="280">
        <v>0</v>
      </c>
      <c r="H20" s="179"/>
      <c r="I20" s="179" t="s">
        <v>24</v>
      </c>
      <c r="J20" s="179" t="s">
        <v>541</v>
      </c>
      <c r="K20" s="179"/>
    </row>
    <row r="21" spans="1:11" ht="16" thickBot="1" x14ac:dyDescent="0.25">
      <c r="A21" s="179"/>
      <c r="B21" s="551" t="s">
        <v>540</v>
      </c>
      <c r="C21" s="179"/>
      <c r="D21" s="280">
        <f>SUM(D10:D15,D17:D20)</f>
        <v>90703.66</v>
      </c>
      <c r="E21" s="548">
        <f>SUM(E10:E15,E17:E20)</f>
        <v>75350</v>
      </c>
      <c r="F21" s="548"/>
      <c r="G21" s="280">
        <f>SUM(G10:G15,G17:G20)</f>
        <v>75350</v>
      </c>
      <c r="H21" s="179"/>
      <c r="I21" s="179"/>
      <c r="J21" s="179"/>
      <c r="K21" s="179"/>
    </row>
    <row r="22" spans="1:11" ht="16" thickBot="1" x14ac:dyDescent="0.25">
      <c r="A22" s="179"/>
      <c r="B22" s="552" t="s">
        <v>13</v>
      </c>
      <c r="C22" s="179"/>
      <c r="D22" s="280">
        <v>0</v>
      </c>
      <c r="E22" s="548">
        <v>0</v>
      </c>
      <c r="F22" s="548"/>
      <c r="G22" s="280">
        <v>0</v>
      </c>
      <c r="H22" s="179"/>
      <c r="I22" s="179"/>
      <c r="J22" s="179"/>
      <c r="K22" s="179"/>
    </row>
    <row r="23" spans="1:11" ht="16" thickBot="1" x14ac:dyDescent="0.25">
      <c r="A23" s="179"/>
      <c r="B23" s="552" t="s">
        <v>14</v>
      </c>
      <c r="C23" s="179"/>
      <c r="D23" s="280">
        <v>90703.66</v>
      </c>
      <c r="E23" s="548">
        <v>75350</v>
      </c>
      <c r="F23" s="548"/>
      <c r="G23" s="280">
        <v>75350</v>
      </c>
      <c r="H23" s="179"/>
      <c r="I23" s="179"/>
      <c r="J23" s="179"/>
      <c r="K23" s="179"/>
    </row>
    <row r="24" spans="1:11" ht="16" thickBot="1" x14ac:dyDescent="0.25">
      <c r="A24" s="8"/>
    </row>
    <row r="25" spans="1:11" ht="16" thickBot="1" x14ac:dyDescent="0.25">
      <c r="A25" s="8"/>
    </row>
  </sheetData>
  <mergeCells count="39">
    <mergeCell ref="G5:H5"/>
    <mergeCell ref="E23:F23"/>
    <mergeCell ref="E9:F9"/>
    <mergeCell ref="E15:F15"/>
    <mergeCell ref="E16:F16"/>
    <mergeCell ref="E17:F17"/>
    <mergeCell ref="E18:F18"/>
    <mergeCell ref="E19:F19"/>
    <mergeCell ref="E20:F20"/>
    <mergeCell ref="E13:F13"/>
    <mergeCell ref="E14:F14"/>
    <mergeCell ref="E21:F21"/>
    <mergeCell ref="E10:F10"/>
    <mergeCell ref="C3:D3"/>
    <mergeCell ref="E11:F11"/>
    <mergeCell ref="E12:F12"/>
    <mergeCell ref="E22:F22"/>
    <mergeCell ref="C6:D6"/>
    <mergeCell ref="E6:F6"/>
    <mergeCell ref="C4:D4"/>
    <mergeCell ref="E4:F4"/>
    <mergeCell ref="C5:D5"/>
    <mergeCell ref="E5:F5"/>
    <mergeCell ref="C2:E2"/>
    <mergeCell ref="F2:H2"/>
    <mergeCell ref="I2:K2"/>
    <mergeCell ref="E8:F8"/>
    <mergeCell ref="I1:K1"/>
    <mergeCell ref="F1:G1"/>
    <mergeCell ref="C1:E1"/>
    <mergeCell ref="I3:K3"/>
    <mergeCell ref="I4:K4"/>
    <mergeCell ref="I5:K5"/>
    <mergeCell ref="I6:K6"/>
    <mergeCell ref="E3:F3"/>
    <mergeCell ref="D7:G7"/>
    <mergeCell ref="G6:H6"/>
    <mergeCell ref="G3:H3"/>
    <mergeCell ref="G4:H4"/>
  </mergeCells>
  <pageMargins left="0.7" right="0.7" top="0.75" bottom="0.75" header="0.3" footer="0.3"/>
  <pageSetup scale="64" orientation="portrait" horizontalDpi="300" verticalDpi="300" r:id="rId1"/>
  <ignoredErrors>
    <ignoredError sqref="D8:G8 C3:H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5"/>
  <sheetViews>
    <sheetView zoomScale="90" zoomScaleNormal="90" workbookViewId="0">
      <pane ySplit="1" topLeftCell="A2" activePane="bottomLeft" state="frozen"/>
      <selection pane="bottomLeft" activeCell="C54" sqref="C54:H65"/>
    </sheetView>
  </sheetViews>
  <sheetFormatPr baseColWidth="10" defaultColWidth="9.1640625" defaultRowHeight="16" x14ac:dyDescent="0.2"/>
  <cols>
    <col min="1" max="1" width="9.1640625" style="217"/>
    <col min="2" max="2" width="37.5" style="218" customWidth="1"/>
    <col min="3" max="4" width="8.6640625" style="214" customWidth="1"/>
    <col min="5" max="6" width="4.6640625" style="214" customWidth="1"/>
    <col min="7" max="7" width="8.6640625" style="214" customWidth="1"/>
    <col min="8" max="8" width="9.6640625" style="214" customWidth="1"/>
    <col min="9" max="11" width="9.1640625" style="214"/>
  </cols>
  <sheetData>
    <row r="1" spans="1:11" ht="57" thickBot="1" x14ac:dyDescent="0.25">
      <c r="A1" s="61" t="s">
        <v>5</v>
      </c>
      <c r="B1" s="94" t="s">
        <v>0</v>
      </c>
      <c r="C1" s="441" t="s">
        <v>1151</v>
      </c>
      <c r="D1" s="442"/>
      <c r="E1" s="443"/>
      <c r="F1" s="441" t="s">
        <v>1155</v>
      </c>
      <c r="G1" s="443"/>
      <c r="H1" s="94" t="s">
        <v>1153</v>
      </c>
      <c r="I1" s="441" t="s">
        <v>1</v>
      </c>
      <c r="J1" s="442"/>
      <c r="K1" s="443"/>
    </row>
    <row r="2" spans="1:11" thickBot="1" x14ac:dyDescent="0.25">
      <c r="A2" s="7"/>
      <c r="B2" s="467" t="s">
        <v>442</v>
      </c>
      <c r="C2" s="468"/>
      <c r="D2" s="468"/>
      <c r="E2" s="468"/>
      <c r="F2" s="468"/>
      <c r="G2" s="468"/>
      <c r="H2" s="468"/>
      <c r="I2" s="468"/>
      <c r="J2" s="468"/>
      <c r="K2" s="469"/>
    </row>
    <row r="3" spans="1:11" ht="29" thickBot="1" x14ac:dyDescent="0.25">
      <c r="A3" s="4"/>
      <c r="B3" s="294" t="s">
        <v>714</v>
      </c>
      <c r="C3" s="470" t="s">
        <v>713</v>
      </c>
      <c r="D3" s="471"/>
      <c r="E3" s="472"/>
      <c r="F3" s="470">
        <v>0.5</v>
      </c>
      <c r="G3" s="472"/>
      <c r="H3" s="364">
        <v>0.53</v>
      </c>
      <c r="I3" s="473"/>
      <c r="J3" s="474"/>
      <c r="K3" s="475"/>
    </row>
    <row r="4" spans="1:11" ht="29" thickBot="1" x14ac:dyDescent="0.25">
      <c r="A4" s="4"/>
      <c r="B4" s="295" t="s">
        <v>1142</v>
      </c>
      <c r="C4" s="470" t="s">
        <v>1160</v>
      </c>
      <c r="D4" s="471"/>
      <c r="E4" s="472"/>
      <c r="F4" s="470">
        <v>0.62</v>
      </c>
      <c r="G4" s="472"/>
      <c r="H4" s="364">
        <v>0.64</v>
      </c>
      <c r="I4" s="473"/>
      <c r="J4" s="474"/>
      <c r="K4" s="475"/>
    </row>
    <row r="5" spans="1:11" ht="29" thickBot="1" x14ac:dyDescent="0.25">
      <c r="A5" s="4"/>
      <c r="B5" s="295" t="s">
        <v>1143</v>
      </c>
      <c r="C5" s="470" t="s">
        <v>1160</v>
      </c>
      <c r="D5" s="471"/>
      <c r="E5" s="472"/>
      <c r="F5" s="470">
        <v>0.62</v>
      </c>
      <c r="G5" s="472"/>
      <c r="H5" s="364">
        <v>0.65</v>
      </c>
      <c r="I5" s="473"/>
      <c r="J5" s="474"/>
      <c r="K5" s="475"/>
    </row>
    <row r="6" spans="1:11" ht="16.75" customHeight="1" thickBot="1" x14ac:dyDescent="0.25">
      <c r="A6" s="447"/>
      <c r="B6" s="447" t="s">
        <v>6</v>
      </c>
      <c r="C6" s="447" t="s">
        <v>7</v>
      </c>
      <c r="D6" s="476" t="s">
        <v>8</v>
      </c>
      <c r="E6" s="477"/>
      <c r="F6" s="477"/>
      <c r="G6" s="478"/>
      <c r="H6" s="447" t="s">
        <v>9</v>
      </c>
      <c r="I6" s="447" t="s">
        <v>10</v>
      </c>
      <c r="J6" s="447" t="s">
        <v>11</v>
      </c>
      <c r="K6" s="447" t="s">
        <v>12</v>
      </c>
    </row>
    <row r="7" spans="1:11" ht="16.75" customHeight="1" thickBot="1" x14ac:dyDescent="0.25">
      <c r="A7" s="448"/>
      <c r="B7" s="448"/>
      <c r="C7" s="448"/>
      <c r="D7" s="354" t="s">
        <v>1148</v>
      </c>
      <c r="E7" s="479" t="s">
        <v>1149</v>
      </c>
      <c r="F7" s="478"/>
      <c r="G7" s="354" t="s">
        <v>1150</v>
      </c>
      <c r="H7" s="448"/>
      <c r="I7" s="448"/>
      <c r="J7" s="448"/>
      <c r="K7" s="448"/>
    </row>
    <row r="8" spans="1:11" ht="29" thickBot="1" x14ac:dyDescent="0.25">
      <c r="A8" s="18"/>
      <c r="B8" s="52" t="s">
        <v>538</v>
      </c>
      <c r="C8" s="13"/>
      <c r="D8" s="14"/>
      <c r="E8" s="14"/>
      <c r="F8" s="14"/>
      <c r="G8" s="14"/>
      <c r="H8" s="14"/>
      <c r="I8" s="14"/>
      <c r="J8" s="14"/>
      <c r="K8" s="15"/>
    </row>
    <row r="9" spans="1:11" ht="57" thickBot="1" x14ac:dyDescent="0.25">
      <c r="A9" s="8"/>
      <c r="B9" s="93" t="s">
        <v>443</v>
      </c>
      <c r="C9" s="93">
        <v>2021</v>
      </c>
      <c r="D9" s="265">
        <f>2932.65+2600</f>
        <v>5532.65</v>
      </c>
      <c r="E9" s="480">
        <v>0</v>
      </c>
      <c r="F9" s="481"/>
      <c r="G9" s="265">
        <v>0</v>
      </c>
      <c r="H9" s="93"/>
      <c r="I9" s="93" t="s">
        <v>104</v>
      </c>
      <c r="J9" s="93" t="s">
        <v>444</v>
      </c>
      <c r="K9" s="93"/>
    </row>
    <row r="10" spans="1:11" ht="43" thickBot="1" x14ac:dyDescent="0.25">
      <c r="A10" s="8"/>
      <c r="B10" s="93" t="s">
        <v>445</v>
      </c>
      <c r="C10" s="93">
        <v>2021</v>
      </c>
      <c r="D10" s="265">
        <f>2932.65+2600</f>
        <v>5532.65</v>
      </c>
      <c r="E10" s="482">
        <v>0</v>
      </c>
      <c r="F10" s="483"/>
      <c r="G10" s="265">
        <v>0</v>
      </c>
      <c r="H10" s="93"/>
      <c r="I10" s="93" t="s">
        <v>446</v>
      </c>
      <c r="J10" s="93" t="s">
        <v>444</v>
      </c>
      <c r="K10" s="93"/>
    </row>
    <row r="11" spans="1:11" ht="43" thickBot="1" x14ac:dyDescent="0.25">
      <c r="A11" s="8"/>
      <c r="B11" s="93" t="s">
        <v>1015</v>
      </c>
      <c r="C11" s="37">
        <v>2021</v>
      </c>
      <c r="D11" s="296">
        <f>1173.06+1300</f>
        <v>2473.06</v>
      </c>
      <c r="E11" s="482">
        <v>0</v>
      </c>
      <c r="F11" s="483"/>
      <c r="G11" s="265">
        <v>0</v>
      </c>
      <c r="H11" s="37"/>
      <c r="I11" s="37" t="s">
        <v>104</v>
      </c>
      <c r="J11" s="37" t="s">
        <v>447</v>
      </c>
      <c r="K11" s="37"/>
    </row>
    <row r="12" spans="1:11" ht="43" thickBot="1" x14ac:dyDescent="0.25">
      <c r="A12" s="8"/>
      <c r="B12" s="21" t="s">
        <v>1016</v>
      </c>
      <c r="C12" s="20">
        <v>2021</v>
      </c>
      <c r="D12" s="266">
        <f>1173.06+1300</f>
        <v>2473.06</v>
      </c>
      <c r="E12" s="482">
        <v>0</v>
      </c>
      <c r="F12" s="483"/>
      <c r="G12" s="265">
        <v>0</v>
      </c>
      <c r="H12" s="20"/>
      <c r="I12" s="91" t="s">
        <v>446</v>
      </c>
      <c r="J12" s="91" t="s">
        <v>447</v>
      </c>
      <c r="K12" s="91"/>
    </row>
    <row r="13" spans="1:11" ht="29" thickBot="1" x14ac:dyDescent="0.25">
      <c r="A13" s="18"/>
      <c r="B13" s="49" t="s">
        <v>1165</v>
      </c>
      <c r="C13" s="203"/>
      <c r="D13" s="297"/>
      <c r="E13" s="297"/>
      <c r="F13" s="297"/>
      <c r="G13" s="297"/>
      <c r="H13" s="64"/>
      <c r="I13" s="64"/>
      <c r="J13" s="64"/>
      <c r="K13" s="65"/>
    </row>
    <row r="14" spans="1:11" ht="85" thickBot="1" x14ac:dyDescent="0.25">
      <c r="A14" s="204"/>
      <c r="B14" s="29" t="s">
        <v>1017</v>
      </c>
      <c r="C14" s="29">
        <v>2021</v>
      </c>
      <c r="D14" s="266">
        <v>4800</v>
      </c>
      <c r="E14" s="482">
        <v>0</v>
      </c>
      <c r="F14" s="483"/>
      <c r="G14" s="265">
        <v>0</v>
      </c>
      <c r="H14" s="29"/>
      <c r="I14" s="29" t="s">
        <v>450</v>
      </c>
      <c r="J14" s="29" t="s">
        <v>916</v>
      </c>
      <c r="K14" s="29"/>
    </row>
    <row r="15" spans="1:11" ht="29" thickBot="1" x14ac:dyDescent="0.25">
      <c r="A15" s="8"/>
      <c r="B15" s="49" t="s">
        <v>448</v>
      </c>
      <c r="C15" s="13"/>
      <c r="D15" s="268"/>
      <c r="E15" s="268"/>
      <c r="F15" s="268"/>
      <c r="G15" s="268"/>
      <c r="H15" s="14"/>
      <c r="I15" s="14"/>
      <c r="J15" s="14"/>
      <c r="K15" s="15"/>
    </row>
    <row r="16" spans="1:11" ht="57" thickBot="1" x14ac:dyDescent="0.25">
      <c r="A16" s="18"/>
      <c r="B16" s="93" t="s">
        <v>449</v>
      </c>
      <c r="C16" s="93">
        <v>2021</v>
      </c>
      <c r="D16" s="265">
        <v>3000</v>
      </c>
      <c r="E16" s="480">
        <v>0</v>
      </c>
      <c r="F16" s="481"/>
      <c r="G16" s="265">
        <v>0</v>
      </c>
      <c r="H16" s="93"/>
      <c r="I16" s="93" t="s">
        <v>450</v>
      </c>
      <c r="J16" s="93" t="s">
        <v>451</v>
      </c>
      <c r="K16" s="93"/>
    </row>
    <row r="17" spans="1:11" ht="43" thickBot="1" x14ac:dyDescent="0.25">
      <c r="A17" s="28"/>
      <c r="B17" s="29" t="s">
        <v>452</v>
      </c>
      <c r="C17" s="29">
        <v>2022</v>
      </c>
      <c r="D17" s="265">
        <v>0</v>
      </c>
      <c r="E17" s="480">
        <v>0</v>
      </c>
      <c r="F17" s="481"/>
      <c r="G17" s="265">
        <v>0</v>
      </c>
      <c r="H17" s="29"/>
      <c r="I17" s="29" t="s">
        <v>104</v>
      </c>
      <c r="J17" s="29" t="s">
        <v>908</v>
      </c>
      <c r="K17" s="29"/>
    </row>
    <row r="18" spans="1:11" ht="71" thickBot="1" x14ac:dyDescent="0.25">
      <c r="A18" s="8"/>
      <c r="B18" s="29" t="s">
        <v>453</v>
      </c>
      <c r="C18" s="93">
        <v>2022</v>
      </c>
      <c r="D18" s="265">
        <v>0</v>
      </c>
      <c r="E18" s="480">
        <f>1000+2400</f>
        <v>3400</v>
      </c>
      <c r="F18" s="481"/>
      <c r="G18" s="265">
        <v>0</v>
      </c>
      <c r="H18" s="93"/>
      <c r="I18" s="93" t="s">
        <v>104</v>
      </c>
      <c r="J18" s="93" t="s">
        <v>907</v>
      </c>
      <c r="K18" s="93"/>
    </row>
    <row r="19" spans="1:11" ht="29" thickBot="1" x14ac:dyDescent="0.25">
      <c r="A19" s="8"/>
      <c r="B19" s="93" t="s">
        <v>454</v>
      </c>
      <c r="C19" s="93">
        <v>2021</v>
      </c>
      <c r="D19" s="265">
        <v>4830</v>
      </c>
      <c r="E19" s="480">
        <v>0</v>
      </c>
      <c r="F19" s="481"/>
      <c r="G19" s="265">
        <v>0</v>
      </c>
      <c r="H19" s="93"/>
      <c r="I19" s="93" t="s">
        <v>104</v>
      </c>
      <c r="J19" s="93" t="s">
        <v>455</v>
      </c>
      <c r="K19" s="93"/>
    </row>
    <row r="20" spans="1:11" ht="43" thickBot="1" x14ac:dyDescent="0.25">
      <c r="A20" s="28"/>
      <c r="B20" s="29" t="s">
        <v>909</v>
      </c>
      <c r="C20" s="29">
        <v>2021</v>
      </c>
      <c r="D20" s="265">
        <v>1173.0600000000002</v>
      </c>
      <c r="E20" s="480">
        <v>0</v>
      </c>
      <c r="F20" s="481"/>
      <c r="G20" s="265">
        <v>0</v>
      </c>
      <c r="H20" s="29"/>
      <c r="I20" s="29" t="s">
        <v>104</v>
      </c>
      <c r="J20" s="29" t="s">
        <v>456</v>
      </c>
      <c r="K20" s="29"/>
    </row>
    <row r="21" spans="1:11" ht="29" thickBot="1" x14ac:dyDescent="0.25">
      <c r="A21" s="8"/>
      <c r="B21" s="93" t="s">
        <v>457</v>
      </c>
      <c r="C21" s="93">
        <v>2021</v>
      </c>
      <c r="D21" s="265">
        <v>1173.0600000000002</v>
      </c>
      <c r="E21" s="480">
        <v>0</v>
      </c>
      <c r="F21" s="481"/>
      <c r="G21" s="265">
        <v>0</v>
      </c>
      <c r="H21" s="93"/>
      <c r="I21" s="93" t="s">
        <v>104</v>
      </c>
      <c r="J21" s="93" t="s">
        <v>456</v>
      </c>
      <c r="K21" s="93"/>
    </row>
    <row r="22" spans="1:11" ht="29" thickBot="1" x14ac:dyDescent="0.25">
      <c r="A22" s="8"/>
      <c r="B22" s="93" t="s">
        <v>458</v>
      </c>
      <c r="C22" s="93">
        <v>2021</v>
      </c>
      <c r="D22" s="265">
        <v>4800</v>
      </c>
      <c r="E22" s="480">
        <v>0</v>
      </c>
      <c r="F22" s="481"/>
      <c r="G22" s="265">
        <v>0</v>
      </c>
      <c r="H22" s="93"/>
      <c r="I22" s="93" t="s">
        <v>446</v>
      </c>
      <c r="J22" s="93" t="s">
        <v>459</v>
      </c>
      <c r="K22" s="93"/>
    </row>
    <row r="23" spans="1:11" ht="57" thickBot="1" x14ac:dyDescent="0.25">
      <c r="A23" s="8"/>
      <c r="B23" s="93" t="s">
        <v>1045</v>
      </c>
      <c r="C23" s="93">
        <v>2021</v>
      </c>
      <c r="D23" s="265">
        <v>3000</v>
      </c>
      <c r="E23" s="480">
        <v>0</v>
      </c>
      <c r="F23" s="481"/>
      <c r="G23" s="265">
        <v>0</v>
      </c>
      <c r="H23" s="93"/>
      <c r="I23" s="93" t="s">
        <v>446</v>
      </c>
      <c r="J23" s="93" t="s">
        <v>451</v>
      </c>
      <c r="K23" s="93"/>
    </row>
    <row r="24" spans="1:11" ht="29" thickBot="1" x14ac:dyDescent="0.25">
      <c r="A24" s="8"/>
      <c r="B24" s="30" t="s">
        <v>460</v>
      </c>
      <c r="C24" s="93">
        <v>2021</v>
      </c>
      <c r="D24" s="265">
        <v>4800</v>
      </c>
      <c r="E24" s="480">
        <v>0</v>
      </c>
      <c r="F24" s="481"/>
      <c r="G24" s="265">
        <v>0</v>
      </c>
      <c r="H24" s="93"/>
      <c r="I24" s="93" t="s">
        <v>446</v>
      </c>
      <c r="J24" s="93" t="s">
        <v>1043</v>
      </c>
      <c r="K24" s="93"/>
    </row>
    <row r="25" spans="1:11" ht="71" thickBot="1" x14ac:dyDescent="0.25">
      <c r="A25" s="8"/>
      <c r="B25" s="52" t="s">
        <v>461</v>
      </c>
      <c r="C25" s="13"/>
      <c r="D25" s="268"/>
      <c r="E25" s="268"/>
      <c r="F25" s="268"/>
      <c r="G25" s="268"/>
      <c r="H25" s="14"/>
      <c r="I25" s="14"/>
      <c r="J25" s="14"/>
      <c r="K25" s="15"/>
    </row>
    <row r="26" spans="1:11" ht="43" thickBot="1" x14ac:dyDescent="0.25">
      <c r="A26" s="204"/>
      <c r="B26" s="29" t="s">
        <v>537</v>
      </c>
      <c r="C26" s="29" t="s">
        <v>56</v>
      </c>
      <c r="D26" s="265">
        <v>3000</v>
      </c>
      <c r="E26" s="480">
        <v>3000</v>
      </c>
      <c r="F26" s="481"/>
      <c r="G26" s="265">
        <v>0</v>
      </c>
      <c r="H26" s="29"/>
      <c r="I26" s="29" t="s">
        <v>104</v>
      </c>
      <c r="J26" s="29" t="s">
        <v>462</v>
      </c>
      <c r="K26" s="29"/>
    </row>
    <row r="27" spans="1:11" ht="57" thickBot="1" x14ac:dyDescent="0.25">
      <c r="A27" s="28"/>
      <c r="B27" s="29" t="s">
        <v>1047</v>
      </c>
      <c r="C27" s="29" t="s">
        <v>56</v>
      </c>
      <c r="D27" s="265">
        <v>1173.06</v>
      </c>
      <c r="E27" s="480">
        <v>1173.06</v>
      </c>
      <c r="F27" s="481"/>
      <c r="G27" s="265">
        <v>0</v>
      </c>
      <c r="H27" s="29"/>
      <c r="I27" s="29" t="s">
        <v>104</v>
      </c>
      <c r="J27" s="29" t="s">
        <v>463</v>
      </c>
      <c r="K27" s="29"/>
    </row>
    <row r="28" spans="1:11" ht="30" thickBot="1" x14ac:dyDescent="0.25">
      <c r="A28" s="215"/>
      <c r="B28" s="205" t="s">
        <v>1046</v>
      </c>
      <c r="C28" s="29" t="s">
        <v>127</v>
      </c>
      <c r="D28" s="265">
        <v>0</v>
      </c>
      <c r="E28" s="480">
        <v>1173.06</v>
      </c>
      <c r="F28" s="481"/>
      <c r="G28" s="265">
        <v>1173.06</v>
      </c>
      <c r="H28" s="29"/>
      <c r="I28" s="207" t="s">
        <v>446</v>
      </c>
      <c r="J28" s="206" t="s">
        <v>464</v>
      </c>
      <c r="K28" s="208"/>
    </row>
    <row r="29" spans="1:11" ht="30" thickBot="1" x14ac:dyDescent="0.25">
      <c r="A29" s="215"/>
      <c r="B29" s="209" t="s">
        <v>1049</v>
      </c>
      <c r="C29" s="29" t="s">
        <v>127</v>
      </c>
      <c r="D29" s="265">
        <v>0</v>
      </c>
      <c r="E29" s="480">
        <v>1173.06</v>
      </c>
      <c r="F29" s="481"/>
      <c r="G29" s="265">
        <v>1173.06</v>
      </c>
      <c r="H29" s="29"/>
      <c r="I29" s="211" t="s">
        <v>446</v>
      </c>
      <c r="J29" s="210" t="s">
        <v>464</v>
      </c>
      <c r="K29" s="208"/>
    </row>
    <row r="30" spans="1:11" ht="71" thickBot="1" x14ac:dyDescent="0.25">
      <c r="A30" s="216"/>
      <c r="B30" s="8" t="s">
        <v>465</v>
      </c>
      <c r="C30" s="29">
        <v>2021</v>
      </c>
      <c r="D30" s="265">
        <v>4830</v>
      </c>
      <c r="E30" s="480">
        <v>0</v>
      </c>
      <c r="F30" s="481"/>
      <c r="G30" s="265">
        <v>0</v>
      </c>
      <c r="H30" s="29"/>
      <c r="I30" s="93" t="s">
        <v>446</v>
      </c>
      <c r="J30" s="93" t="s">
        <v>466</v>
      </c>
      <c r="K30" s="72"/>
    </row>
    <row r="31" spans="1:11" ht="29" thickBot="1" x14ac:dyDescent="0.25">
      <c r="A31" s="8"/>
      <c r="B31" s="52" t="s">
        <v>467</v>
      </c>
      <c r="C31" s="13"/>
      <c r="D31" s="268"/>
      <c r="E31" s="268"/>
      <c r="F31" s="268"/>
      <c r="G31" s="268"/>
      <c r="H31" s="14"/>
      <c r="I31" s="14"/>
      <c r="J31" s="14"/>
      <c r="K31" s="15"/>
    </row>
    <row r="32" spans="1:11" ht="43" thickBot="1" x14ac:dyDescent="0.25">
      <c r="A32" s="18"/>
      <c r="B32" s="29" t="s">
        <v>536</v>
      </c>
      <c r="C32" s="29">
        <v>2021</v>
      </c>
      <c r="D32" s="265">
        <v>4800</v>
      </c>
      <c r="E32" s="480">
        <v>0</v>
      </c>
      <c r="F32" s="481"/>
      <c r="G32" s="265">
        <v>0</v>
      </c>
      <c r="H32" s="29"/>
      <c r="I32" s="29" t="s">
        <v>468</v>
      </c>
      <c r="J32" s="29" t="s">
        <v>469</v>
      </c>
      <c r="K32" s="29"/>
    </row>
    <row r="33" spans="1:11" ht="57" thickBot="1" x14ac:dyDescent="0.25">
      <c r="A33" s="68"/>
      <c r="B33" s="29" t="s">
        <v>470</v>
      </c>
      <c r="C33" s="29" t="s">
        <v>56</v>
      </c>
      <c r="D33" s="265">
        <v>9100</v>
      </c>
      <c r="E33" s="480">
        <v>9100</v>
      </c>
      <c r="F33" s="481"/>
      <c r="G33" s="265">
        <v>9100</v>
      </c>
      <c r="H33" s="29"/>
      <c r="I33" s="29" t="s">
        <v>104</v>
      </c>
      <c r="J33" s="29" t="s">
        <v>471</v>
      </c>
      <c r="K33" s="29"/>
    </row>
    <row r="34" spans="1:11" ht="85" thickBot="1" x14ac:dyDescent="0.25">
      <c r="A34" s="8"/>
      <c r="B34" s="29" t="s">
        <v>911</v>
      </c>
      <c r="C34" s="29" t="s">
        <v>183</v>
      </c>
      <c r="D34" s="265">
        <v>2880</v>
      </c>
      <c r="E34" s="480">
        <v>2880</v>
      </c>
      <c r="F34" s="481"/>
      <c r="G34" s="265">
        <v>2880</v>
      </c>
      <c r="H34" s="29"/>
      <c r="I34" s="29" t="s">
        <v>910</v>
      </c>
      <c r="J34" s="29" t="s">
        <v>912</v>
      </c>
      <c r="K34" s="29"/>
    </row>
    <row r="35" spans="1:11" thickBot="1" x14ac:dyDescent="0.25">
      <c r="A35" s="8"/>
      <c r="B35" s="52" t="s">
        <v>472</v>
      </c>
      <c r="C35" s="13"/>
      <c r="D35" s="268"/>
      <c r="E35" s="268"/>
      <c r="F35" s="268"/>
      <c r="G35" s="268"/>
      <c r="H35" s="14"/>
      <c r="I35" s="14"/>
      <c r="J35" s="14"/>
      <c r="K35" s="15"/>
    </row>
    <row r="36" spans="1:11" ht="29" thickBot="1" x14ac:dyDescent="0.25">
      <c r="A36" s="200"/>
      <c r="B36" s="29" t="s">
        <v>1018</v>
      </c>
      <c r="C36" s="29">
        <v>2021</v>
      </c>
      <c r="D36" s="265">
        <v>3519.1800000000003</v>
      </c>
      <c r="E36" s="480">
        <v>0</v>
      </c>
      <c r="F36" s="481"/>
      <c r="G36" s="265">
        <v>0</v>
      </c>
      <c r="H36" s="29"/>
      <c r="I36" s="29" t="s">
        <v>21</v>
      </c>
      <c r="J36" s="29" t="s">
        <v>491</v>
      </c>
      <c r="K36" s="29"/>
    </row>
    <row r="37" spans="1:11" ht="43" thickBot="1" x14ac:dyDescent="0.25">
      <c r="A37" s="28"/>
      <c r="B37" s="29" t="s">
        <v>1019</v>
      </c>
      <c r="C37" s="29">
        <v>2022</v>
      </c>
      <c r="D37" s="265">
        <v>0</v>
      </c>
      <c r="E37" s="480">
        <v>1173.06</v>
      </c>
      <c r="F37" s="481"/>
      <c r="G37" s="265">
        <v>0</v>
      </c>
      <c r="H37" s="29"/>
      <c r="I37" s="29" t="s">
        <v>21</v>
      </c>
      <c r="J37" s="29" t="s">
        <v>913</v>
      </c>
      <c r="K37" s="29"/>
    </row>
    <row r="38" spans="1:11" ht="43" thickBot="1" x14ac:dyDescent="0.25">
      <c r="A38" s="204"/>
      <c r="B38" s="29" t="s">
        <v>1020</v>
      </c>
      <c r="C38" s="29">
        <v>2021</v>
      </c>
      <c r="D38" s="265">
        <v>3519.1800000000003</v>
      </c>
      <c r="E38" s="480">
        <v>0</v>
      </c>
      <c r="F38" s="481"/>
      <c r="G38" s="265">
        <v>0</v>
      </c>
      <c r="H38" s="29"/>
      <c r="I38" s="29" t="s">
        <v>473</v>
      </c>
      <c r="J38" s="29" t="s">
        <v>491</v>
      </c>
      <c r="K38" s="29"/>
    </row>
    <row r="39" spans="1:11" ht="43" thickBot="1" x14ac:dyDescent="0.25">
      <c r="A39" s="204"/>
      <c r="B39" s="29" t="s">
        <v>1023</v>
      </c>
      <c r="C39" s="29">
        <v>2022</v>
      </c>
      <c r="D39" s="265">
        <v>0</v>
      </c>
      <c r="E39" s="480">
        <v>1173.06</v>
      </c>
      <c r="F39" s="481"/>
      <c r="G39" s="265">
        <v>0</v>
      </c>
      <c r="H39" s="29"/>
      <c r="I39" s="29" t="s">
        <v>473</v>
      </c>
      <c r="J39" s="29" t="s">
        <v>913</v>
      </c>
      <c r="K39" s="29"/>
    </row>
    <row r="40" spans="1:11" ht="43" thickBot="1" x14ac:dyDescent="0.25">
      <c r="A40" s="28"/>
      <c r="B40" s="29" t="s">
        <v>1048</v>
      </c>
      <c r="C40" s="29">
        <v>2021</v>
      </c>
      <c r="D40" s="265">
        <v>3519.1800000000003</v>
      </c>
      <c r="E40" s="480">
        <v>0</v>
      </c>
      <c r="F40" s="481"/>
      <c r="G40" s="265">
        <v>0</v>
      </c>
      <c r="H40" s="29"/>
      <c r="I40" s="29" t="s">
        <v>21</v>
      </c>
      <c r="J40" s="29" t="s">
        <v>491</v>
      </c>
      <c r="K40" s="29"/>
    </row>
    <row r="41" spans="1:11" ht="43" thickBot="1" x14ac:dyDescent="0.25">
      <c r="A41" s="28"/>
      <c r="B41" s="29" t="s">
        <v>1021</v>
      </c>
      <c r="C41" s="29">
        <v>2023</v>
      </c>
      <c r="D41" s="265">
        <v>0</v>
      </c>
      <c r="E41" s="480">
        <v>0</v>
      </c>
      <c r="F41" s="481"/>
      <c r="G41" s="265">
        <v>3519.1800000000003</v>
      </c>
      <c r="H41" s="29"/>
      <c r="I41" s="29" t="s">
        <v>24</v>
      </c>
      <c r="J41" s="29" t="s">
        <v>1022</v>
      </c>
      <c r="K41" s="29"/>
    </row>
    <row r="42" spans="1:11" ht="43" thickBot="1" x14ac:dyDescent="0.25">
      <c r="A42" s="8"/>
      <c r="B42" s="93" t="s">
        <v>1024</v>
      </c>
      <c r="C42" s="93">
        <v>2021</v>
      </c>
      <c r="D42" s="265">
        <v>3519.1800000000003</v>
      </c>
      <c r="E42" s="480">
        <v>0</v>
      </c>
      <c r="F42" s="481"/>
      <c r="G42" s="265">
        <v>0</v>
      </c>
      <c r="H42" s="93"/>
      <c r="I42" s="93" t="s">
        <v>474</v>
      </c>
      <c r="J42" s="93" t="s">
        <v>1025</v>
      </c>
      <c r="K42" s="93"/>
    </row>
    <row r="43" spans="1:11" ht="43" thickBot="1" x14ac:dyDescent="0.25">
      <c r="A43" s="68"/>
      <c r="B43" s="45" t="s">
        <v>475</v>
      </c>
      <c r="C43" s="212"/>
      <c r="D43" s="298"/>
      <c r="E43" s="299"/>
      <c r="F43" s="300"/>
      <c r="G43" s="298"/>
      <c r="H43" s="212"/>
      <c r="I43" s="212"/>
      <c r="J43" s="212"/>
      <c r="K43" s="212"/>
    </row>
    <row r="44" spans="1:11" ht="43" thickBot="1" x14ac:dyDescent="0.25">
      <c r="A44" s="28"/>
      <c r="B44" s="29" t="s">
        <v>1026</v>
      </c>
      <c r="C44" s="29">
        <v>2021</v>
      </c>
      <c r="D44" s="265">
        <v>4800</v>
      </c>
      <c r="E44" s="480">
        <v>0</v>
      </c>
      <c r="F44" s="481"/>
      <c r="G44" s="265">
        <v>0</v>
      </c>
      <c r="H44" s="29"/>
      <c r="I44" s="29" t="s">
        <v>23</v>
      </c>
      <c r="J44" s="29" t="s">
        <v>890</v>
      </c>
      <c r="K44" s="29"/>
    </row>
    <row r="45" spans="1:11" ht="57" thickBot="1" x14ac:dyDescent="0.25">
      <c r="A45" s="201"/>
      <c r="B45" s="29" t="s">
        <v>1044</v>
      </c>
      <c r="C45" s="29">
        <v>2022</v>
      </c>
      <c r="D45" s="265">
        <v>0</v>
      </c>
      <c r="E45" s="480">
        <v>2473</v>
      </c>
      <c r="F45" s="481"/>
      <c r="G45" s="265">
        <v>0</v>
      </c>
      <c r="H45" s="29"/>
      <c r="I45" s="29" t="s">
        <v>476</v>
      </c>
      <c r="J45" s="29" t="s">
        <v>456</v>
      </c>
      <c r="K45" s="29"/>
    </row>
    <row r="46" spans="1:11" ht="29" thickBot="1" x14ac:dyDescent="0.25">
      <c r="A46" s="8"/>
      <c r="B46" s="43" t="s">
        <v>477</v>
      </c>
      <c r="C46" s="93"/>
      <c r="D46" s="265"/>
      <c r="E46" s="480"/>
      <c r="F46" s="481"/>
      <c r="G46" s="265"/>
      <c r="H46" s="93"/>
      <c r="I46" s="93"/>
      <c r="J46" s="93"/>
      <c r="K46" s="93"/>
    </row>
    <row r="47" spans="1:11" ht="43" thickBot="1" x14ac:dyDescent="0.25">
      <c r="A47" s="4"/>
      <c r="B47" s="93" t="s">
        <v>478</v>
      </c>
      <c r="C47" s="93">
        <v>2021</v>
      </c>
      <c r="D47" s="265">
        <v>3519.1800000000003</v>
      </c>
      <c r="E47" s="480">
        <v>0</v>
      </c>
      <c r="F47" s="481"/>
      <c r="G47" s="265">
        <v>0</v>
      </c>
      <c r="H47" s="93"/>
      <c r="I47" s="93" t="s">
        <v>914</v>
      </c>
      <c r="J47" s="93" t="s">
        <v>915</v>
      </c>
      <c r="K47" s="93"/>
    </row>
    <row r="48" spans="1:11" ht="29" thickBot="1" x14ac:dyDescent="0.25">
      <c r="A48" s="8"/>
      <c r="B48" s="49" t="s">
        <v>479</v>
      </c>
      <c r="C48" s="13"/>
      <c r="D48" s="268"/>
      <c r="E48" s="268"/>
      <c r="F48" s="268"/>
      <c r="G48" s="268"/>
      <c r="H48" s="14"/>
      <c r="I48" s="14"/>
      <c r="J48" s="14"/>
      <c r="K48" s="15"/>
    </row>
    <row r="49" spans="1:11" ht="29" thickBot="1" x14ac:dyDescent="0.25">
      <c r="A49" s="201"/>
      <c r="B49" s="29" t="s">
        <v>480</v>
      </c>
      <c r="C49" s="29">
        <v>2023</v>
      </c>
      <c r="D49" s="265">
        <v>3519.18</v>
      </c>
      <c r="E49" s="480">
        <v>3519.18</v>
      </c>
      <c r="F49" s="481"/>
      <c r="G49" s="265">
        <v>3519.18</v>
      </c>
      <c r="H49" s="29"/>
      <c r="I49" s="29" t="s">
        <v>24</v>
      </c>
      <c r="J49" s="29" t="s">
        <v>481</v>
      </c>
      <c r="K49" s="29"/>
    </row>
    <row r="50" spans="1:11" ht="253" thickBot="1" x14ac:dyDescent="0.25">
      <c r="A50" s="204"/>
      <c r="B50" s="29" t="s">
        <v>1130</v>
      </c>
      <c r="C50" s="29">
        <v>2021</v>
      </c>
      <c r="D50" s="265">
        <v>84200</v>
      </c>
      <c r="E50" s="480">
        <v>0</v>
      </c>
      <c r="F50" s="481"/>
      <c r="G50" s="265">
        <v>0</v>
      </c>
      <c r="H50" s="29"/>
      <c r="I50" s="29" t="s">
        <v>482</v>
      </c>
      <c r="J50" s="29" t="s">
        <v>1131</v>
      </c>
      <c r="K50" s="29"/>
    </row>
    <row r="51" spans="1:11" ht="57" thickBot="1" x14ac:dyDescent="0.25">
      <c r="A51" s="204"/>
      <c r="B51" s="29" t="s">
        <v>1027</v>
      </c>
      <c r="C51" s="29">
        <v>2021</v>
      </c>
      <c r="D51" s="265">
        <v>1200</v>
      </c>
      <c r="E51" s="480">
        <v>0</v>
      </c>
      <c r="F51" s="481"/>
      <c r="G51" s="265">
        <v>0</v>
      </c>
      <c r="H51" s="29"/>
      <c r="I51" s="29" t="s">
        <v>23</v>
      </c>
      <c r="J51" s="29" t="s">
        <v>1028</v>
      </c>
      <c r="K51" s="29"/>
    </row>
    <row r="52" spans="1:11" ht="71" thickBot="1" x14ac:dyDescent="0.25">
      <c r="A52" s="8"/>
      <c r="B52" s="93" t="s">
        <v>483</v>
      </c>
      <c r="C52" s="93" t="s">
        <v>56</v>
      </c>
      <c r="D52" s="265">
        <v>2500</v>
      </c>
      <c r="E52" s="480">
        <v>2500</v>
      </c>
      <c r="F52" s="481"/>
      <c r="G52" s="265">
        <v>2500</v>
      </c>
      <c r="H52" s="93"/>
      <c r="I52" s="93" t="s">
        <v>23</v>
      </c>
      <c r="J52" s="93" t="s">
        <v>484</v>
      </c>
      <c r="K52" s="93"/>
    </row>
    <row r="53" spans="1:11" ht="29" thickBot="1" x14ac:dyDescent="0.25">
      <c r="A53" s="8"/>
      <c r="B53" s="45" t="s">
        <v>485</v>
      </c>
      <c r="C53" s="212"/>
      <c r="D53" s="298"/>
      <c r="E53" s="299"/>
      <c r="F53" s="300"/>
      <c r="G53" s="298"/>
      <c r="H53" s="212"/>
      <c r="I53" s="212"/>
      <c r="J53" s="212"/>
      <c r="K53" s="212"/>
    </row>
    <row r="54" spans="1:11" ht="57" thickBot="1" x14ac:dyDescent="0.25">
      <c r="A54" s="8"/>
      <c r="B54" s="93" t="s">
        <v>486</v>
      </c>
      <c r="C54" s="93" t="s">
        <v>56</v>
      </c>
      <c r="D54" s="265">
        <v>0</v>
      </c>
      <c r="E54" s="480">
        <v>0</v>
      </c>
      <c r="F54" s="481"/>
      <c r="G54" s="265">
        <v>0</v>
      </c>
      <c r="H54" s="93"/>
      <c r="I54" s="93" t="s">
        <v>23</v>
      </c>
      <c r="J54" s="93" t="s">
        <v>487</v>
      </c>
      <c r="K54" s="93"/>
    </row>
    <row r="55" spans="1:11" ht="29" thickBot="1" x14ac:dyDescent="0.25">
      <c r="A55" s="28"/>
      <c r="B55" s="29" t="s">
        <v>1063</v>
      </c>
      <c r="C55" s="29" t="s">
        <v>56</v>
      </c>
      <c r="D55" s="265">
        <v>0</v>
      </c>
      <c r="E55" s="480">
        <v>0</v>
      </c>
      <c r="F55" s="481"/>
      <c r="G55" s="265">
        <v>0</v>
      </c>
      <c r="H55" s="29"/>
      <c r="I55" s="29" t="s">
        <v>23</v>
      </c>
      <c r="J55" s="29" t="s">
        <v>1062</v>
      </c>
      <c r="K55" s="29"/>
    </row>
    <row r="56" spans="1:11" ht="29" thickBot="1" x14ac:dyDescent="0.25">
      <c r="A56" s="201"/>
      <c r="B56" s="213" t="s">
        <v>488</v>
      </c>
      <c r="C56" s="29"/>
      <c r="D56" s="265"/>
      <c r="E56" s="480"/>
      <c r="F56" s="481"/>
      <c r="G56" s="265"/>
      <c r="H56" s="29"/>
      <c r="I56" s="29"/>
      <c r="J56" s="29"/>
      <c r="K56" s="29"/>
    </row>
    <row r="57" spans="1:11" ht="85" thickBot="1" x14ac:dyDescent="0.25">
      <c r="A57" s="8"/>
      <c r="B57" s="93" t="s">
        <v>535</v>
      </c>
      <c r="C57" s="93">
        <v>2021</v>
      </c>
      <c r="D57" s="265">
        <v>2500</v>
      </c>
      <c r="E57" s="480">
        <v>0</v>
      </c>
      <c r="F57" s="481"/>
      <c r="G57" s="265">
        <v>0</v>
      </c>
      <c r="H57" s="93"/>
      <c r="I57" s="93" t="s">
        <v>23</v>
      </c>
      <c r="J57" s="93" t="s">
        <v>489</v>
      </c>
      <c r="K57" s="93"/>
    </row>
    <row r="58" spans="1:11" ht="43" thickBot="1" x14ac:dyDescent="0.25">
      <c r="A58" s="4"/>
      <c r="B58" s="93" t="s">
        <v>490</v>
      </c>
      <c r="C58" s="93">
        <v>2021</v>
      </c>
      <c r="D58" s="265">
        <v>3519.1800000000003</v>
      </c>
      <c r="E58" s="480">
        <v>0</v>
      </c>
      <c r="F58" s="481"/>
      <c r="G58" s="265">
        <v>0</v>
      </c>
      <c r="H58" s="93"/>
      <c r="I58" s="93" t="s">
        <v>24</v>
      </c>
      <c r="J58" s="93" t="s">
        <v>491</v>
      </c>
      <c r="K58" s="93"/>
    </row>
    <row r="59" spans="1:11" ht="29" thickBot="1" x14ac:dyDescent="0.25">
      <c r="A59" s="8"/>
      <c r="B59" s="30" t="s">
        <v>492</v>
      </c>
      <c r="C59" s="30">
        <v>2022</v>
      </c>
      <c r="D59" s="301">
        <v>0</v>
      </c>
      <c r="E59" s="484">
        <v>0</v>
      </c>
      <c r="F59" s="485"/>
      <c r="G59" s="301">
        <v>0</v>
      </c>
      <c r="H59" s="30"/>
      <c r="I59" s="30" t="s">
        <v>24</v>
      </c>
      <c r="J59" s="30"/>
      <c r="K59" s="30"/>
    </row>
    <row r="60" spans="1:11" ht="71" thickBot="1" x14ac:dyDescent="0.25">
      <c r="A60" s="28"/>
      <c r="B60" s="29" t="s">
        <v>493</v>
      </c>
      <c r="C60" s="29" t="s">
        <v>56</v>
      </c>
      <c r="D60" s="265">
        <v>0</v>
      </c>
      <c r="E60" s="480">
        <v>0</v>
      </c>
      <c r="F60" s="481"/>
      <c r="G60" s="265">
        <v>0</v>
      </c>
      <c r="H60" s="29"/>
      <c r="I60" s="29" t="s">
        <v>494</v>
      </c>
      <c r="J60" s="29" t="s">
        <v>1129</v>
      </c>
      <c r="K60" s="29"/>
    </row>
    <row r="61" spans="1:11" ht="29" thickBot="1" x14ac:dyDescent="0.25">
      <c r="A61" s="28"/>
      <c r="B61" s="45" t="s">
        <v>495</v>
      </c>
      <c r="C61" s="212"/>
      <c r="D61" s="298"/>
      <c r="E61" s="299"/>
      <c r="F61" s="300"/>
      <c r="G61" s="298"/>
      <c r="H61" s="212"/>
      <c r="I61" s="212"/>
      <c r="J61" s="212"/>
      <c r="K61" s="212"/>
    </row>
    <row r="62" spans="1:11" ht="85" thickBot="1" x14ac:dyDescent="0.25">
      <c r="A62" s="28"/>
      <c r="B62" s="29" t="s">
        <v>1100</v>
      </c>
      <c r="C62" s="29">
        <v>2021</v>
      </c>
      <c r="D62" s="265">
        <v>1173.0600000000002</v>
      </c>
      <c r="E62" s="480">
        <v>0</v>
      </c>
      <c r="F62" s="481"/>
      <c r="G62" s="265">
        <v>0</v>
      </c>
      <c r="H62" s="29"/>
      <c r="I62" s="29" t="s">
        <v>1030</v>
      </c>
      <c r="J62" s="29" t="s">
        <v>1029</v>
      </c>
      <c r="K62" s="29"/>
    </row>
    <row r="63" spans="1:11" thickBot="1" x14ac:dyDescent="0.25">
      <c r="A63" s="69"/>
      <c r="B63" s="10" t="s">
        <v>1144</v>
      </c>
      <c r="C63" s="93"/>
      <c r="D63" s="265">
        <f>SUM(D9:D12,D14,D16:D24,D26:D30,D32:D34,D36:D42,D44:D47,D49:D52,D54:D60,D62)</f>
        <v>190377.91999999995</v>
      </c>
      <c r="E63" s="480">
        <f>SUM(E9:E12,E14,E16:E24,E26:E30,E32:E34,E36:E42,E44:E47,E49:E52,E54:E60,E62)</f>
        <v>32737.480000000003</v>
      </c>
      <c r="F63" s="481"/>
      <c r="G63" s="265">
        <f>SUM(G9:G12,G14,G16:G24,G26:G30,G32:G34,G36:G42,G44:G47,G49:G52,G54:G60,G62)</f>
        <v>23864.48</v>
      </c>
      <c r="H63" s="93"/>
      <c r="I63" s="93"/>
      <c r="J63" s="93"/>
      <c r="K63" s="93"/>
    </row>
    <row r="64" spans="1:11" thickBot="1" x14ac:dyDescent="0.25">
      <c r="A64" s="8"/>
      <c r="B64" s="11" t="s">
        <v>13</v>
      </c>
      <c r="C64" s="93"/>
      <c r="D64" s="265">
        <v>0</v>
      </c>
      <c r="E64" s="480">
        <v>0</v>
      </c>
      <c r="F64" s="481"/>
      <c r="G64" s="265">
        <v>0</v>
      </c>
      <c r="H64" s="93"/>
      <c r="I64" s="93"/>
      <c r="J64" s="93"/>
      <c r="K64" s="93"/>
    </row>
    <row r="65" spans="1:11" thickBot="1" x14ac:dyDescent="0.25">
      <c r="A65" s="8"/>
      <c r="B65" s="11" t="s">
        <v>14</v>
      </c>
      <c r="C65" s="93"/>
      <c r="D65" s="265">
        <f>D63</f>
        <v>190377.91999999995</v>
      </c>
      <c r="E65" s="480">
        <f>E63</f>
        <v>32737.480000000003</v>
      </c>
      <c r="F65" s="481"/>
      <c r="G65" s="265">
        <f>G63</f>
        <v>23864.48</v>
      </c>
      <c r="H65" s="93"/>
      <c r="I65" s="93"/>
      <c r="J65" s="93"/>
      <c r="K65" s="93"/>
    </row>
  </sheetData>
  <mergeCells count="70">
    <mergeCell ref="E47:F47"/>
    <mergeCell ref="E51:F51"/>
    <mergeCell ref="E21:F21"/>
    <mergeCell ref="E19:F19"/>
    <mergeCell ref="C4:E4"/>
    <mergeCell ref="F4:G4"/>
    <mergeCell ref="E37:F37"/>
    <mergeCell ref="E39:F39"/>
    <mergeCell ref="E41:F41"/>
    <mergeCell ref="I4:K4"/>
    <mergeCell ref="E10:F10"/>
    <mergeCell ref="E12:F12"/>
    <mergeCell ref="E65:F65"/>
    <mergeCell ref="E57:F57"/>
    <mergeCell ref="E59:F59"/>
    <mergeCell ref="E60:F60"/>
    <mergeCell ref="E64:F64"/>
    <mergeCell ref="E58:F58"/>
    <mergeCell ref="E62:F62"/>
    <mergeCell ref="E63:F63"/>
    <mergeCell ref="E56:F56"/>
    <mergeCell ref="E34:F34"/>
    <mergeCell ref="E36:F36"/>
    <mergeCell ref="E38:F38"/>
    <mergeCell ref="E40:F40"/>
    <mergeCell ref="E55:F55"/>
    <mergeCell ref="E49:F49"/>
    <mergeCell ref="E26:F26"/>
    <mergeCell ref="E27:F27"/>
    <mergeCell ref="E32:F32"/>
    <mergeCell ref="E33:F33"/>
    <mergeCell ref="E28:F28"/>
    <mergeCell ref="E29:F29"/>
    <mergeCell ref="E30:F30"/>
    <mergeCell ref="E50:F50"/>
    <mergeCell ref="E52:F52"/>
    <mergeCell ref="E54:F54"/>
    <mergeCell ref="E42:F42"/>
    <mergeCell ref="E44:F44"/>
    <mergeCell ref="E45:F45"/>
    <mergeCell ref="E46:F46"/>
    <mergeCell ref="E22:F22"/>
    <mergeCell ref="E23:F23"/>
    <mergeCell ref="E24:F24"/>
    <mergeCell ref="E20:F20"/>
    <mergeCell ref="E17:F17"/>
    <mergeCell ref="E18:F18"/>
    <mergeCell ref="E9:F9"/>
    <mergeCell ref="E11:F11"/>
    <mergeCell ref="E14:F14"/>
    <mergeCell ref="E16:F16"/>
    <mergeCell ref="C5:E5"/>
    <mergeCell ref="F5:G5"/>
    <mergeCell ref="I5:K5"/>
    <mergeCell ref="A6:A7"/>
    <mergeCell ref="B6:B7"/>
    <mergeCell ref="C6:C7"/>
    <mergeCell ref="D6:G6"/>
    <mergeCell ref="H6:H7"/>
    <mergeCell ref="J6:J7"/>
    <mergeCell ref="K6:K7"/>
    <mergeCell ref="E7:F7"/>
    <mergeCell ref="I6:I7"/>
    <mergeCell ref="B2:K2"/>
    <mergeCell ref="C3:E3"/>
    <mergeCell ref="F3:G3"/>
    <mergeCell ref="I3:K3"/>
    <mergeCell ref="C1:E1"/>
    <mergeCell ref="F1:G1"/>
    <mergeCell ref="I1:K1"/>
  </mergeCells>
  <pageMargins left="0.7" right="0.7" top="0.75" bottom="0.75" header="0.3" footer="0.3"/>
  <pageSetup scale="74" orientation="portrait" horizontalDpi="300" verticalDpi="300" r:id="rId1"/>
  <ignoredErrors>
    <ignoredError sqref="D7:G7 C3:H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2"/>
  <sheetViews>
    <sheetView zoomScale="90" zoomScaleNormal="90" workbookViewId="0">
      <pane ySplit="2" topLeftCell="A24" activePane="bottomLeft" state="frozen"/>
      <selection pane="bottomLeft" activeCell="C45" sqref="C45"/>
    </sheetView>
  </sheetViews>
  <sheetFormatPr baseColWidth="10" defaultColWidth="9.1640625" defaultRowHeight="15" x14ac:dyDescent="0.2"/>
  <cols>
    <col min="1" max="1" width="9.1640625" style="1"/>
    <col min="2" max="2" width="37.5" style="1" customWidth="1"/>
    <col min="3" max="4" width="8.6640625" style="1" customWidth="1"/>
    <col min="5" max="6" width="4.6640625" style="1" customWidth="1"/>
    <col min="7" max="7" width="8.6640625" style="1" customWidth="1"/>
    <col min="8" max="8" width="9.6640625" style="1" customWidth="1"/>
    <col min="9" max="11" width="9.1640625" style="1"/>
  </cols>
  <sheetData>
    <row r="1" spans="1:11" ht="41" customHeight="1" thickBot="1" x14ac:dyDescent="0.25">
      <c r="A1" s="120" t="s">
        <v>5</v>
      </c>
      <c r="B1" s="251" t="s">
        <v>0</v>
      </c>
      <c r="C1" s="369" t="s">
        <v>1151</v>
      </c>
      <c r="D1" s="370"/>
      <c r="E1" s="371"/>
      <c r="F1" s="369" t="s">
        <v>1155</v>
      </c>
      <c r="G1" s="371"/>
      <c r="H1" s="251" t="s">
        <v>1154</v>
      </c>
      <c r="I1" s="369" t="s">
        <v>1</v>
      </c>
      <c r="J1" s="370"/>
      <c r="K1" s="371"/>
    </row>
    <row r="2" spans="1:11" ht="16" thickBot="1" x14ac:dyDescent="0.25">
      <c r="A2" s="20"/>
      <c r="B2" s="467" t="s">
        <v>4</v>
      </c>
      <c r="C2" s="468"/>
      <c r="D2" s="468"/>
      <c r="E2" s="468"/>
      <c r="F2" s="468"/>
      <c r="G2" s="468"/>
      <c r="H2" s="468"/>
      <c r="I2" s="468"/>
      <c r="J2" s="468"/>
      <c r="K2" s="469"/>
    </row>
    <row r="3" spans="1:11" ht="16" thickBot="1" x14ac:dyDescent="0.25">
      <c r="A3" s="8"/>
      <c r="B3" s="100" t="s">
        <v>496</v>
      </c>
      <c r="C3" s="88"/>
      <c r="D3" s="88"/>
      <c r="E3" s="88"/>
      <c r="F3" s="88"/>
      <c r="G3" s="88"/>
      <c r="H3" s="70"/>
      <c r="I3" s="88"/>
      <c r="J3" s="88"/>
      <c r="K3" s="89"/>
    </row>
    <row r="4" spans="1:11" ht="29" thickBot="1" x14ac:dyDescent="0.25">
      <c r="A4" s="201"/>
      <c r="B4" s="291" t="s">
        <v>1039</v>
      </c>
      <c r="C4" s="384" t="s">
        <v>1161</v>
      </c>
      <c r="D4" s="425"/>
      <c r="E4" s="385"/>
      <c r="F4" s="384">
        <v>0.55000000000000004</v>
      </c>
      <c r="G4" s="385"/>
      <c r="H4" s="361">
        <v>0.62</v>
      </c>
      <c r="I4" s="473"/>
      <c r="J4" s="474"/>
      <c r="K4" s="475"/>
    </row>
    <row r="5" spans="1:11" ht="57" thickBot="1" x14ac:dyDescent="0.25">
      <c r="A5" s="201"/>
      <c r="B5" s="291" t="s">
        <v>1040</v>
      </c>
      <c r="C5" s="384" t="s">
        <v>1162</v>
      </c>
      <c r="D5" s="425"/>
      <c r="E5" s="385"/>
      <c r="F5" s="384">
        <v>0.71</v>
      </c>
      <c r="G5" s="385"/>
      <c r="H5" s="361">
        <v>0.77</v>
      </c>
      <c r="I5" s="473"/>
      <c r="J5" s="474"/>
      <c r="K5" s="475"/>
    </row>
    <row r="6" spans="1:11" ht="43" thickBot="1" x14ac:dyDescent="0.25">
      <c r="A6" s="201"/>
      <c r="B6" s="292" t="s">
        <v>1050</v>
      </c>
      <c r="C6" s="384">
        <v>0.5</v>
      </c>
      <c r="D6" s="425"/>
      <c r="E6" s="385"/>
      <c r="F6" s="384">
        <v>0.61</v>
      </c>
      <c r="G6" s="385"/>
      <c r="H6" s="361">
        <v>0.68</v>
      </c>
      <c r="I6" s="473"/>
      <c r="J6" s="474"/>
      <c r="K6" s="475"/>
    </row>
    <row r="7" spans="1:11" ht="16" thickBot="1" x14ac:dyDescent="0.25">
      <c r="A7" s="4"/>
      <c r="B7" s="447" t="s">
        <v>6</v>
      </c>
      <c r="C7" s="447" t="s">
        <v>7</v>
      </c>
      <c r="D7" s="476" t="s">
        <v>15</v>
      </c>
      <c r="E7" s="477"/>
      <c r="F7" s="477"/>
      <c r="G7" s="478"/>
      <c r="H7" s="447" t="s">
        <v>9</v>
      </c>
      <c r="I7" s="447" t="s">
        <v>10</v>
      </c>
      <c r="J7" s="447" t="s">
        <v>11</v>
      </c>
      <c r="K7" s="447" t="s">
        <v>12</v>
      </c>
    </row>
    <row r="8" spans="1:11" ht="16" thickBot="1" x14ac:dyDescent="0.25">
      <c r="A8" s="4"/>
      <c r="B8" s="448"/>
      <c r="C8" s="448"/>
      <c r="D8" s="354" t="s">
        <v>1148</v>
      </c>
      <c r="E8" s="479" t="s">
        <v>1149</v>
      </c>
      <c r="F8" s="478"/>
      <c r="G8" s="354" t="s">
        <v>1150</v>
      </c>
      <c r="H8" s="448"/>
      <c r="I8" s="448"/>
      <c r="J8" s="448"/>
      <c r="K8" s="448"/>
    </row>
    <row r="9" spans="1:11" ht="29" thickBot="1" x14ac:dyDescent="0.25">
      <c r="A9" s="553"/>
      <c r="B9" s="52" t="s">
        <v>497</v>
      </c>
      <c r="C9" s="13"/>
      <c r="D9" s="14"/>
      <c r="E9" s="14"/>
      <c r="F9" s="14"/>
      <c r="G9" s="14"/>
      <c r="H9" s="14"/>
      <c r="I9" s="14"/>
      <c r="J9" s="14"/>
      <c r="K9" s="15"/>
    </row>
    <row r="10" spans="1:11" ht="43" thickBot="1" x14ac:dyDescent="0.25">
      <c r="A10" s="554"/>
      <c r="B10" s="93" t="s">
        <v>498</v>
      </c>
      <c r="C10" s="93">
        <v>2021</v>
      </c>
      <c r="D10" s="262">
        <v>2932.65</v>
      </c>
      <c r="E10" s="486">
        <v>2250000</v>
      </c>
      <c r="F10" s="487"/>
      <c r="G10" s="262">
        <v>2250000</v>
      </c>
      <c r="H10" s="93"/>
      <c r="I10" s="93" t="s">
        <v>64</v>
      </c>
      <c r="J10" s="93" t="s">
        <v>533</v>
      </c>
      <c r="K10" s="93"/>
    </row>
    <row r="11" spans="1:11" ht="57" thickBot="1" x14ac:dyDescent="0.25">
      <c r="A11" s="44"/>
      <c r="B11" s="93" t="s">
        <v>499</v>
      </c>
      <c r="C11" s="93">
        <v>2021</v>
      </c>
      <c r="D11" s="262">
        <v>7038.36</v>
      </c>
      <c r="E11" s="486">
        <v>4416720</v>
      </c>
      <c r="F11" s="487"/>
      <c r="G11" s="262">
        <v>4416720</v>
      </c>
      <c r="H11" s="93"/>
      <c r="I11" s="93" t="s">
        <v>64</v>
      </c>
      <c r="J11" s="93" t="s">
        <v>500</v>
      </c>
      <c r="K11" s="93"/>
    </row>
    <row r="12" spans="1:11" ht="43" thickBot="1" x14ac:dyDescent="0.25">
      <c r="A12" s="8"/>
      <c r="B12" s="93" t="s">
        <v>501</v>
      </c>
      <c r="C12" s="93">
        <v>2021</v>
      </c>
      <c r="D12" s="262">
        <v>2932.6500000000005</v>
      </c>
      <c r="E12" s="486">
        <v>0</v>
      </c>
      <c r="F12" s="487"/>
      <c r="G12" s="262">
        <v>0</v>
      </c>
      <c r="H12" s="93"/>
      <c r="I12" s="93" t="s">
        <v>502</v>
      </c>
      <c r="J12" s="93" t="s">
        <v>532</v>
      </c>
      <c r="K12" s="93"/>
    </row>
    <row r="13" spans="1:11" ht="71" thickBot="1" x14ac:dyDescent="0.25">
      <c r="A13" s="8"/>
      <c r="B13" s="93" t="s">
        <v>503</v>
      </c>
      <c r="C13" s="93">
        <v>2021</v>
      </c>
      <c r="D13" s="262">
        <v>2650</v>
      </c>
      <c r="E13" s="486">
        <v>2650</v>
      </c>
      <c r="F13" s="487"/>
      <c r="G13" s="262">
        <v>2650</v>
      </c>
      <c r="H13" s="93"/>
      <c r="I13" s="93" t="s">
        <v>504</v>
      </c>
      <c r="J13" s="93" t="s">
        <v>505</v>
      </c>
      <c r="K13" s="93"/>
    </row>
    <row r="14" spans="1:11" ht="71" thickBot="1" x14ac:dyDescent="0.25">
      <c r="A14" s="68"/>
      <c r="B14" s="93" t="s">
        <v>506</v>
      </c>
      <c r="C14" s="43">
        <v>2021</v>
      </c>
      <c r="D14" s="262">
        <v>1466.325</v>
      </c>
      <c r="E14" s="486">
        <v>0</v>
      </c>
      <c r="F14" s="487"/>
      <c r="G14" s="262">
        <v>0</v>
      </c>
      <c r="H14" s="43"/>
      <c r="I14" s="93" t="s">
        <v>507</v>
      </c>
      <c r="J14" s="93" t="s">
        <v>508</v>
      </c>
      <c r="K14" s="43"/>
    </row>
    <row r="15" spans="1:11" ht="71" thickBot="1" x14ac:dyDescent="0.25">
      <c r="A15" s="8"/>
      <c r="B15" s="29" t="s">
        <v>509</v>
      </c>
      <c r="C15" s="29">
        <v>2021</v>
      </c>
      <c r="D15" s="262">
        <v>0</v>
      </c>
      <c r="E15" s="486">
        <v>0</v>
      </c>
      <c r="F15" s="487"/>
      <c r="G15" s="262">
        <v>0</v>
      </c>
      <c r="H15" s="29"/>
      <c r="I15" s="29" t="s">
        <v>507</v>
      </c>
      <c r="J15" s="29" t="s">
        <v>510</v>
      </c>
      <c r="K15" s="29"/>
    </row>
    <row r="16" spans="1:11" ht="43" thickBot="1" x14ac:dyDescent="0.25">
      <c r="A16" s="8"/>
      <c r="B16" s="29" t="s">
        <v>511</v>
      </c>
      <c r="C16" s="29">
        <v>2021</v>
      </c>
      <c r="D16" s="262">
        <v>2932.65</v>
      </c>
      <c r="E16" s="486">
        <v>0</v>
      </c>
      <c r="F16" s="487"/>
      <c r="G16" s="262">
        <v>0</v>
      </c>
      <c r="H16" s="29"/>
      <c r="I16" s="29" t="s">
        <v>64</v>
      </c>
      <c r="J16" s="29" t="s">
        <v>533</v>
      </c>
      <c r="K16" s="29"/>
    </row>
    <row r="17" spans="1:11" ht="85" thickBot="1" x14ac:dyDescent="0.25">
      <c r="A17" s="68"/>
      <c r="B17" s="29" t="s">
        <v>512</v>
      </c>
      <c r="C17" s="29">
        <v>2021</v>
      </c>
      <c r="D17" s="262">
        <v>1173.0600000000002</v>
      </c>
      <c r="E17" s="486">
        <v>0</v>
      </c>
      <c r="F17" s="487"/>
      <c r="G17" s="262">
        <v>0</v>
      </c>
      <c r="H17" s="29"/>
      <c r="I17" s="29" t="s">
        <v>1032</v>
      </c>
      <c r="J17" s="29" t="s">
        <v>1031</v>
      </c>
      <c r="K17" s="29"/>
    </row>
    <row r="18" spans="1:11" ht="71" thickBot="1" x14ac:dyDescent="0.25">
      <c r="A18" s="68"/>
      <c r="B18" s="93" t="s">
        <v>513</v>
      </c>
      <c r="C18" s="93">
        <v>2021</v>
      </c>
      <c r="D18" s="262">
        <v>2450</v>
      </c>
      <c r="E18" s="486">
        <v>0</v>
      </c>
      <c r="F18" s="487"/>
      <c r="G18" s="262">
        <v>0</v>
      </c>
      <c r="H18" s="93"/>
      <c r="I18" s="93" t="s">
        <v>24</v>
      </c>
      <c r="J18" s="93" t="s">
        <v>514</v>
      </c>
      <c r="K18" s="93"/>
    </row>
    <row r="19" spans="1:11" ht="71" thickBot="1" x14ac:dyDescent="0.25">
      <c r="A19" s="8"/>
      <c r="B19" s="93" t="s">
        <v>515</v>
      </c>
      <c r="C19" s="93">
        <v>2021</v>
      </c>
      <c r="D19" s="262">
        <v>2450</v>
      </c>
      <c r="E19" s="486">
        <v>0</v>
      </c>
      <c r="F19" s="487"/>
      <c r="G19" s="262">
        <v>0</v>
      </c>
      <c r="H19" s="93"/>
      <c r="I19" s="93" t="s">
        <v>24</v>
      </c>
      <c r="J19" s="93" t="s">
        <v>514</v>
      </c>
      <c r="K19" s="93"/>
    </row>
    <row r="20" spans="1:11" ht="71" thickBot="1" x14ac:dyDescent="0.25">
      <c r="A20" s="8"/>
      <c r="B20" s="93" t="s">
        <v>531</v>
      </c>
      <c r="C20" s="93">
        <v>2021</v>
      </c>
      <c r="D20" s="262">
        <v>1173.0600000000002</v>
      </c>
      <c r="E20" s="486">
        <v>0</v>
      </c>
      <c r="F20" s="487"/>
      <c r="G20" s="262">
        <v>0</v>
      </c>
      <c r="H20" s="93"/>
      <c r="I20" s="93" t="s">
        <v>64</v>
      </c>
      <c r="J20" s="93" t="s">
        <v>516</v>
      </c>
      <c r="K20" s="93"/>
    </row>
    <row r="21" spans="1:11" ht="29" thickBot="1" x14ac:dyDescent="0.25">
      <c r="A21" s="8"/>
      <c r="B21" s="93" t="s">
        <v>517</v>
      </c>
      <c r="C21" s="93"/>
      <c r="D21" s="262"/>
      <c r="E21" s="486"/>
      <c r="F21" s="487"/>
      <c r="G21" s="262"/>
      <c r="H21" s="93"/>
      <c r="I21" s="93"/>
      <c r="J21" s="93"/>
      <c r="K21" s="93"/>
    </row>
    <row r="22" spans="1:11" ht="85" thickBot="1" x14ac:dyDescent="0.25">
      <c r="A22" s="28"/>
      <c r="B22" s="29" t="s">
        <v>1033</v>
      </c>
      <c r="C22" s="29">
        <v>2022</v>
      </c>
      <c r="D22" s="262">
        <v>2932.65</v>
      </c>
      <c r="E22" s="486">
        <v>2932.65</v>
      </c>
      <c r="F22" s="487"/>
      <c r="G22" s="262">
        <v>0</v>
      </c>
      <c r="H22" s="29"/>
      <c r="I22" s="29" t="s">
        <v>64</v>
      </c>
      <c r="J22" s="29" t="s">
        <v>1034</v>
      </c>
      <c r="K22" s="29"/>
    </row>
    <row r="23" spans="1:11" ht="57" thickBot="1" x14ac:dyDescent="0.25">
      <c r="A23" s="28"/>
      <c r="B23" s="29" t="s">
        <v>518</v>
      </c>
      <c r="C23" s="29">
        <v>2021</v>
      </c>
      <c r="D23" s="262">
        <f>10000+5000+3200</f>
        <v>18200</v>
      </c>
      <c r="E23" s="486">
        <f>10000+5000+3200</f>
        <v>18200</v>
      </c>
      <c r="F23" s="487"/>
      <c r="G23" s="262">
        <f>10000+5000+3200</f>
        <v>18200</v>
      </c>
      <c r="H23" s="29"/>
      <c r="I23" s="29" t="s">
        <v>519</v>
      </c>
      <c r="J23" s="29" t="s">
        <v>520</v>
      </c>
      <c r="K23" s="29"/>
    </row>
    <row r="24" spans="1:11" ht="57" thickBot="1" x14ac:dyDescent="0.25">
      <c r="A24" s="28"/>
      <c r="B24" s="29" t="s">
        <v>521</v>
      </c>
      <c r="C24" s="29">
        <v>2021</v>
      </c>
      <c r="D24" s="262">
        <f>5000+2500+2450</f>
        <v>9950</v>
      </c>
      <c r="E24" s="486">
        <f>5000+2500+2450</f>
        <v>9950</v>
      </c>
      <c r="F24" s="487"/>
      <c r="G24" s="262">
        <f>5000+2500+2450</f>
        <v>9950</v>
      </c>
      <c r="H24" s="29"/>
      <c r="I24" s="29" t="s">
        <v>519</v>
      </c>
      <c r="J24" s="29" t="s">
        <v>520</v>
      </c>
      <c r="K24" s="29"/>
    </row>
    <row r="25" spans="1:11" ht="57" thickBot="1" x14ac:dyDescent="0.25">
      <c r="A25" s="28"/>
      <c r="B25" s="29" t="s">
        <v>1035</v>
      </c>
      <c r="C25" s="29">
        <v>2022</v>
      </c>
      <c r="D25" s="262">
        <v>2932.65</v>
      </c>
      <c r="E25" s="486">
        <v>2932.65</v>
      </c>
      <c r="F25" s="487"/>
      <c r="G25" s="262">
        <v>0</v>
      </c>
      <c r="H25" s="29"/>
      <c r="I25" s="29" t="s">
        <v>24</v>
      </c>
      <c r="J25" s="29" t="s">
        <v>491</v>
      </c>
      <c r="K25" s="29"/>
    </row>
    <row r="26" spans="1:11" ht="29" thickBot="1" x14ac:dyDescent="0.25">
      <c r="A26" s="28"/>
      <c r="B26" s="29" t="s">
        <v>522</v>
      </c>
      <c r="C26" s="29">
        <v>2022</v>
      </c>
      <c r="D26" s="262">
        <v>4105.7100000000009</v>
      </c>
      <c r="E26" s="486">
        <v>0</v>
      </c>
      <c r="F26" s="487"/>
      <c r="G26" s="262">
        <v>0</v>
      </c>
      <c r="H26" s="29"/>
      <c r="I26" s="29" t="s">
        <v>64</v>
      </c>
      <c r="J26" s="29" t="s">
        <v>1025</v>
      </c>
      <c r="K26" s="29"/>
    </row>
    <row r="27" spans="1:11" ht="57" thickBot="1" x14ac:dyDescent="0.25">
      <c r="A27" s="28"/>
      <c r="B27" s="29" t="s">
        <v>523</v>
      </c>
      <c r="C27" s="29">
        <v>2022</v>
      </c>
      <c r="D27" s="262">
        <v>0</v>
      </c>
      <c r="E27" s="486">
        <v>135200</v>
      </c>
      <c r="F27" s="487"/>
      <c r="G27" s="262">
        <v>0</v>
      </c>
      <c r="H27" s="29"/>
      <c r="I27" s="29" t="s">
        <v>64</v>
      </c>
      <c r="J27" s="29" t="s">
        <v>491</v>
      </c>
      <c r="K27" s="29"/>
    </row>
    <row r="28" spans="1:11" ht="29" thickBot="1" x14ac:dyDescent="0.25">
      <c r="A28" s="68"/>
      <c r="B28" s="45" t="s">
        <v>524</v>
      </c>
      <c r="C28" s="212"/>
      <c r="D28" s="293"/>
      <c r="E28" s="488"/>
      <c r="F28" s="489"/>
      <c r="G28" s="293"/>
      <c r="H28" s="212"/>
      <c r="I28" s="212"/>
      <c r="J28" s="212"/>
      <c r="K28" s="212"/>
    </row>
    <row r="29" spans="1:11" ht="57" thickBot="1" x14ac:dyDescent="0.25">
      <c r="A29" s="28"/>
      <c r="B29" s="29" t="s">
        <v>525</v>
      </c>
      <c r="C29" s="29">
        <v>2021</v>
      </c>
      <c r="D29" s="262">
        <v>0</v>
      </c>
      <c r="E29" s="486">
        <f>180000+45000</f>
        <v>225000</v>
      </c>
      <c r="F29" s="487"/>
      <c r="G29" s="262">
        <v>0</v>
      </c>
      <c r="H29" s="29"/>
      <c r="I29" s="29" t="s">
        <v>526</v>
      </c>
      <c r="J29" s="29" t="s">
        <v>456</v>
      </c>
      <c r="K29" s="29"/>
    </row>
    <row r="30" spans="1:11" ht="29" thickBot="1" x14ac:dyDescent="0.25">
      <c r="A30" s="28"/>
      <c r="B30" s="29" t="s">
        <v>891</v>
      </c>
      <c r="C30" s="29"/>
      <c r="D30" s="262">
        <v>2500</v>
      </c>
      <c r="E30" s="486">
        <v>0</v>
      </c>
      <c r="F30" s="487"/>
      <c r="G30" s="262">
        <v>0</v>
      </c>
      <c r="H30" s="29"/>
      <c r="I30" s="29" t="s">
        <v>23</v>
      </c>
      <c r="J30" s="29" t="s">
        <v>244</v>
      </c>
      <c r="K30" s="29"/>
    </row>
    <row r="31" spans="1:11" ht="29" thickBot="1" x14ac:dyDescent="0.25">
      <c r="A31" s="28"/>
      <c r="B31" s="29" t="s">
        <v>527</v>
      </c>
      <c r="C31" s="29"/>
      <c r="D31" s="262">
        <v>2932.65</v>
      </c>
      <c r="E31" s="486">
        <v>2932.65</v>
      </c>
      <c r="F31" s="487"/>
      <c r="G31" s="262">
        <v>2932.65</v>
      </c>
      <c r="H31" s="29"/>
      <c r="I31" s="29" t="s">
        <v>837</v>
      </c>
      <c r="J31" s="29" t="s">
        <v>528</v>
      </c>
      <c r="K31" s="29"/>
    </row>
    <row r="32" spans="1:11" ht="43" thickBot="1" x14ac:dyDescent="0.25">
      <c r="A32" s="28"/>
      <c r="B32" s="29" t="s">
        <v>1037</v>
      </c>
      <c r="C32" s="29" t="s">
        <v>56</v>
      </c>
      <c r="D32" s="262">
        <v>2500</v>
      </c>
      <c r="E32" s="486">
        <v>0</v>
      </c>
      <c r="F32" s="487"/>
      <c r="G32" s="262">
        <v>0</v>
      </c>
      <c r="H32" s="29"/>
      <c r="I32" s="29" t="s">
        <v>23</v>
      </c>
      <c r="J32" s="29" t="s">
        <v>1038</v>
      </c>
      <c r="K32" s="29"/>
    </row>
    <row r="33" spans="1:11" ht="43" thickBot="1" x14ac:dyDescent="0.25">
      <c r="A33" s="28"/>
      <c r="B33" s="29" t="s">
        <v>1036</v>
      </c>
      <c r="C33" s="29" t="s">
        <v>56</v>
      </c>
      <c r="D33" s="262">
        <v>2932.65</v>
      </c>
      <c r="E33" s="486">
        <v>2932.65</v>
      </c>
      <c r="F33" s="487"/>
      <c r="G33" s="262">
        <v>2932.65</v>
      </c>
      <c r="H33" s="29"/>
      <c r="I33" s="29" t="s">
        <v>62</v>
      </c>
      <c r="J33" s="29" t="s">
        <v>1038</v>
      </c>
      <c r="K33" s="29"/>
    </row>
    <row r="34" spans="1:11" ht="57" thickBot="1" x14ac:dyDescent="0.25">
      <c r="A34" s="68"/>
      <c r="B34" s="30" t="s">
        <v>529</v>
      </c>
      <c r="C34" s="30"/>
      <c r="D34" s="262">
        <f>3*30000</f>
        <v>90000</v>
      </c>
      <c r="E34" s="486">
        <f>3*15000</f>
        <v>45000</v>
      </c>
      <c r="F34" s="487"/>
      <c r="G34" s="262">
        <f>3*14100</f>
        <v>42300</v>
      </c>
      <c r="H34" s="30"/>
      <c r="I34" s="30" t="s">
        <v>530</v>
      </c>
      <c r="J34" s="30" t="s">
        <v>520</v>
      </c>
      <c r="K34" s="30"/>
    </row>
    <row r="35" spans="1:11" ht="16" thickBot="1" x14ac:dyDescent="0.25">
      <c r="A35" s="62"/>
      <c r="B35" s="118" t="s">
        <v>534</v>
      </c>
      <c r="C35" s="25"/>
      <c r="D35" s="265">
        <f>SUM(D10:D20,D22:D27,D29:D34)</f>
        <v>166185.065</v>
      </c>
      <c r="E35" s="480">
        <f>SUM(E10:E20,E22:E27,E29:E34)</f>
        <v>7114450.6000000015</v>
      </c>
      <c r="F35" s="481"/>
      <c r="G35" s="265">
        <f>SUM(G10:G20,G22:G27,G29:G34)</f>
        <v>6745685.3000000007</v>
      </c>
      <c r="H35" s="25"/>
      <c r="I35" s="25"/>
      <c r="J35" s="25"/>
      <c r="K35" s="25"/>
    </row>
    <row r="36" spans="1:11" ht="16" thickBot="1" x14ac:dyDescent="0.25">
      <c r="A36" s="62"/>
      <c r="B36" s="117" t="s">
        <v>13</v>
      </c>
      <c r="C36" s="25"/>
      <c r="D36" s="265">
        <v>0</v>
      </c>
      <c r="E36" s="480">
        <v>0</v>
      </c>
      <c r="F36" s="481"/>
      <c r="G36" s="265">
        <v>0</v>
      </c>
      <c r="H36" s="25"/>
      <c r="I36" s="25"/>
      <c r="J36" s="25"/>
      <c r="K36" s="25"/>
    </row>
    <row r="37" spans="1:11" ht="16" thickBot="1" x14ac:dyDescent="0.25">
      <c r="A37" s="62"/>
      <c r="B37" s="117" t="s">
        <v>14</v>
      </c>
      <c r="C37" s="25"/>
      <c r="D37" s="265">
        <v>166185.065</v>
      </c>
      <c r="E37" s="480">
        <v>7114450.6000000015</v>
      </c>
      <c r="F37" s="481"/>
      <c r="G37" s="265">
        <v>6745685.3000000007</v>
      </c>
      <c r="H37" s="25"/>
      <c r="I37" s="25"/>
      <c r="J37" s="25"/>
      <c r="K37" s="25"/>
    </row>
    <row r="38" spans="1:11" ht="16" thickBot="1" x14ac:dyDescent="0.25">
      <c r="A38" s="391"/>
      <c r="B38" s="391" t="s">
        <v>6</v>
      </c>
      <c r="C38" s="391" t="s">
        <v>7</v>
      </c>
      <c r="D38" s="393" t="s">
        <v>15</v>
      </c>
      <c r="E38" s="394"/>
      <c r="F38" s="394"/>
      <c r="G38" s="395"/>
      <c r="H38" s="391" t="s">
        <v>9</v>
      </c>
      <c r="I38" s="391" t="s">
        <v>10</v>
      </c>
      <c r="J38" s="391" t="s">
        <v>11</v>
      </c>
      <c r="K38" s="391" t="s">
        <v>12</v>
      </c>
    </row>
    <row r="39" spans="1:11" ht="16" thickBot="1" x14ac:dyDescent="0.25">
      <c r="A39" s="392"/>
      <c r="B39" s="392"/>
      <c r="C39" s="392"/>
      <c r="D39" s="351" t="s">
        <v>1148</v>
      </c>
      <c r="E39" s="396" t="s">
        <v>1149</v>
      </c>
      <c r="F39" s="395"/>
      <c r="G39" s="351" t="s">
        <v>1150</v>
      </c>
      <c r="H39" s="392"/>
      <c r="I39" s="392"/>
      <c r="J39" s="392"/>
      <c r="K39" s="392"/>
    </row>
    <row r="40" spans="1:11" ht="16" thickBot="1" x14ac:dyDescent="0.25">
      <c r="A40" s="62"/>
      <c r="B40" s="118" t="s">
        <v>1168</v>
      </c>
      <c r="C40" s="25"/>
      <c r="D40" s="265">
        <f>'Kapitulli II (II.1)'!D21+'Kapitulli II (II.2)'!D21+'Kapitulli II (II.3)'!D63+'Kapitulli II (II.4)'!D35</f>
        <v>491991.09499999991</v>
      </c>
      <c r="E40" s="480">
        <f>'Kapitulli II (II.1)'!E21:F21+'Kapitulli II (II.2)'!E21:F21+'Kapitulli II (II.3)'!E63:F63+'Kapitulli II (II.4)'!E35:F35</f>
        <v>7259299.2800000012</v>
      </c>
      <c r="F40" s="490"/>
      <c r="G40" s="265">
        <f>'Kapitulli II (II.1)'!G21+'Kapitulli II (II.2)'!G21+'Kapitulli II (II.3)'!G63+'Kapitulli II (II.4)'!G35</f>
        <v>6876014.8600000003</v>
      </c>
      <c r="H40" s="25"/>
      <c r="I40" s="25"/>
      <c r="J40" s="25"/>
      <c r="K40" s="25"/>
    </row>
    <row r="41" spans="1:11" ht="16" thickBot="1" x14ac:dyDescent="0.25">
      <c r="A41" s="62"/>
      <c r="B41" s="117" t="s">
        <v>13</v>
      </c>
      <c r="C41" s="25"/>
      <c r="D41" s="265">
        <f>'Kapitulli II (II.1)'!D22+'Kapitulli II (II.2)'!D22+'Kapitulli II (II.3)'!D64+'Kapitulli II (II.4)'!D36</f>
        <v>0</v>
      </c>
      <c r="E41" s="480">
        <f>'Kapitulli II (II.1)'!E22:F22+'Kapitulli II (II.2)'!E22:F22+'Kapitulli II (II.3)'!E64:F64+'Kapitulli II (II.4)'!E36:F36</f>
        <v>0</v>
      </c>
      <c r="F41" s="490"/>
      <c r="G41" s="265">
        <f>'Kapitulli II (II.1)'!G22+'Kapitulli II (II.2)'!G22+'Kapitulli II (II.3)'!G64+'Kapitulli II (II.4)'!G36</f>
        <v>0</v>
      </c>
      <c r="H41" s="25"/>
      <c r="I41" s="25"/>
      <c r="J41" s="25"/>
      <c r="K41" s="25"/>
    </row>
    <row r="42" spans="1:11" ht="16" thickBot="1" x14ac:dyDescent="0.25">
      <c r="A42" s="62"/>
      <c r="B42" s="117" t="s">
        <v>14</v>
      </c>
      <c r="C42" s="25"/>
      <c r="D42" s="265">
        <f>'Kapitulli II (II.1)'!D23+'Kapitulli II (II.2)'!D23+'Kapitulli II (II.3)'!D65+'Kapitulli II (II.4)'!D37</f>
        <v>491991.09499999991</v>
      </c>
      <c r="E42" s="480">
        <f>'Kapitulli II (II.1)'!E23:F23+'Kapitulli II (II.2)'!E23:F23+'Kapitulli II (II.3)'!E65:F65+'Kapitulli II (II.4)'!E37:F37</f>
        <v>7259299.2800000012</v>
      </c>
      <c r="F42" s="490"/>
      <c r="G42" s="265">
        <f>'Kapitulli II (II.1)'!G23+'Kapitulli II (II.2)'!G23+'Kapitulli II (II.3)'!G65+'Kapitulli II (II.4)'!G37</f>
        <v>6876014.8600000003</v>
      </c>
      <c r="H42" s="25"/>
      <c r="I42" s="25"/>
      <c r="J42" s="25"/>
      <c r="K42" s="25"/>
    </row>
  </sheetData>
  <mergeCells count="62">
    <mergeCell ref="E40:F40"/>
    <mergeCell ref="E41:F41"/>
    <mergeCell ref="E42:F42"/>
    <mergeCell ref="H38:H39"/>
    <mergeCell ref="I38:I39"/>
    <mergeCell ref="J38:J39"/>
    <mergeCell ref="K38:K39"/>
    <mergeCell ref="E39:F39"/>
    <mergeCell ref="E35:F35"/>
    <mergeCell ref="E36:F36"/>
    <mergeCell ref="E37:F37"/>
    <mergeCell ref="A38:A39"/>
    <mergeCell ref="B38:B39"/>
    <mergeCell ref="C38:C39"/>
    <mergeCell ref="D38:G38"/>
    <mergeCell ref="C1:E1"/>
    <mergeCell ref="F1:G1"/>
    <mergeCell ref="E31:F31"/>
    <mergeCell ref="E34:F34"/>
    <mergeCell ref="E20:F20"/>
    <mergeCell ref="E21:F21"/>
    <mergeCell ref="E22:F22"/>
    <mergeCell ref="E23:F23"/>
    <mergeCell ref="E26:F26"/>
    <mergeCell ref="E24:F24"/>
    <mergeCell ref="E25:F25"/>
    <mergeCell ref="E27:F27"/>
    <mergeCell ref="I1:K1"/>
    <mergeCell ref="E18:F18"/>
    <mergeCell ref="E30:F30"/>
    <mergeCell ref="E13:F13"/>
    <mergeCell ref="E14:F14"/>
    <mergeCell ref="E15:F15"/>
    <mergeCell ref="E16:F16"/>
    <mergeCell ref="J7:J8"/>
    <mergeCell ref="E11:F11"/>
    <mergeCell ref="E12:F12"/>
    <mergeCell ref="B2:K2"/>
    <mergeCell ref="K7:K8"/>
    <mergeCell ref="E8:F8"/>
    <mergeCell ref="I7:I8"/>
    <mergeCell ref="E17:F17"/>
    <mergeCell ref="E19:F19"/>
    <mergeCell ref="E28:F28"/>
    <mergeCell ref="E29:F29"/>
    <mergeCell ref="E32:F32"/>
    <mergeCell ref="E33:F33"/>
    <mergeCell ref="C6:E6"/>
    <mergeCell ref="F6:G6"/>
    <mergeCell ref="I6:K6"/>
    <mergeCell ref="C4:E4"/>
    <mergeCell ref="C5:E5"/>
    <mergeCell ref="F4:G4"/>
    <mergeCell ref="F5:G5"/>
    <mergeCell ref="I4:K4"/>
    <mergeCell ref="I5:K5"/>
    <mergeCell ref="A9:A10"/>
    <mergeCell ref="B7:B8"/>
    <mergeCell ref="C7:C8"/>
    <mergeCell ref="D7:G7"/>
    <mergeCell ref="H7:H8"/>
    <mergeCell ref="E10:F10"/>
  </mergeCells>
  <pageMargins left="0.7" right="0.7" top="0.75" bottom="0.75" header="0.3" footer="0.3"/>
  <pageSetup orientation="portrait" horizontalDpi="300" verticalDpi="300" r:id="rId1"/>
  <ignoredErrors>
    <ignoredError sqref="E41:F42" formulaRange="1"/>
    <ignoredError sqref="D8:G8 D39:G39 C4:H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2"/>
  <sheetViews>
    <sheetView zoomScaleNormal="100" workbookViewId="0">
      <pane ySplit="1" topLeftCell="A53" activePane="bottomLeft" state="frozen"/>
      <selection pane="bottomLeft" activeCell="C58" sqref="C58:H62"/>
    </sheetView>
  </sheetViews>
  <sheetFormatPr baseColWidth="10" defaultColWidth="9.1640625" defaultRowHeight="14" x14ac:dyDescent="0.15"/>
  <cols>
    <col min="1" max="1" width="9.1640625" style="1"/>
    <col min="2" max="2" width="37.5" style="1" customWidth="1"/>
    <col min="3" max="4" width="8.6640625" style="1" customWidth="1"/>
    <col min="5" max="6" width="4.6640625" style="1" customWidth="1"/>
    <col min="7" max="7" width="8.6640625" style="1" customWidth="1"/>
    <col min="8" max="8" width="9.6640625" style="1" customWidth="1"/>
    <col min="9" max="9" width="9.1640625" style="1"/>
    <col min="10" max="10" width="18" style="1" customWidth="1"/>
    <col min="11" max="11" width="12.5" style="1" customWidth="1"/>
    <col min="12" max="16384" width="9.1640625" style="1"/>
  </cols>
  <sheetData>
    <row r="1" spans="1:11" ht="42" customHeight="1" thickBot="1" x14ac:dyDescent="0.2">
      <c r="A1" s="120"/>
      <c r="B1" s="121" t="s">
        <v>0</v>
      </c>
      <c r="C1" s="369" t="s">
        <v>1151</v>
      </c>
      <c r="D1" s="370"/>
      <c r="E1" s="371"/>
      <c r="F1" s="369" t="s">
        <v>1155</v>
      </c>
      <c r="G1" s="371"/>
      <c r="H1" s="121" t="s">
        <v>1153</v>
      </c>
      <c r="I1" s="369" t="s">
        <v>1</v>
      </c>
      <c r="J1" s="370"/>
      <c r="K1" s="371"/>
    </row>
    <row r="2" spans="1:11" ht="29" thickBot="1" x14ac:dyDescent="0.2">
      <c r="A2" s="104"/>
      <c r="B2" s="134" t="s">
        <v>315</v>
      </c>
      <c r="C2" s="410"/>
      <c r="D2" s="410"/>
      <c r="E2" s="410"/>
      <c r="F2" s="411"/>
      <c r="G2" s="411"/>
      <c r="H2" s="135"/>
      <c r="I2" s="410"/>
      <c r="J2" s="410"/>
      <c r="K2" s="412"/>
    </row>
    <row r="3" spans="1:11" ht="43" thickBot="1" x14ac:dyDescent="0.2">
      <c r="A3" s="220"/>
      <c r="B3" s="107" t="s">
        <v>1136</v>
      </c>
      <c r="C3" s="384">
        <v>0.35</v>
      </c>
      <c r="D3" s="425"/>
      <c r="E3" s="385"/>
      <c r="F3" s="384">
        <v>0.38</v>
      </c>
      <c r="G3" s="385"/>
      <c r="H3" s="361">
        <v>0.47</v>
      </c>
      <c r="I3" s="378"/>
      <c r="J3" s="380"/>
      <c r="K3" s="379"/>
    </row>
    <row r="4" spans="1:11" ht="43" thickBot="1" x14ac:dyDescent="0.2">
      <c r="A4" s="220"/>
      <c r="B4" s="221" t="s">
        <v>1137</v>
      </c>
      <c r="C4" s="384">
        <v>0.6</v>
      </c>
      <c r="D4" s="425"/>
      <c r="E4" s="385"/>
      <c r="F4" s="384">
        <v>0.62</v>
      </c>
      <c r="G4" s="385"/>
      <c r="H4" s="361">
        <v>0.64</v>
      </c>
      <c r="I4" s="378"/>
      <c r="J4" s="380"/>
      <c r="K4" s="379"/>
    </row>
    <row r="5" spans="1:11" ht="29" thickBot="1" x14ac:dyDescent="0.2">
      <c r="A5" s="220"/>
      <c r="B5" s="108" t="s">
        <v>1138</v>
      </c>
      <c r="C5" s="384">
        <v>0.6</v>
      </c>
      <c r="D5" s="425"/>
      <c r="E5" s="385"/>
      <c r="F5" s="384">
        <v>0.63</v>
      </c>
      <c r="G5" s="385"/>
      <c r="H5" s="361">
        <v>0.65</v>
      </c>
      <c r="I5" s="378" t="s">
        <v>31</v>
      </c>
      <c r="J5" s="380"/>
      <c r="K5" s="379"/>
    </row>
    <row r="6" spans="1:11" ht="15.75" customHeight="1" thickBot="1" x14ac:dyDescent="0.2">
      <c r="A6" s="106"/>
      <c r="B6" s="140" t="s">
        <v>2</v>
      </c>
      <c r="C6" s="413" t="s">
        <v>3</v>
      </c>
      <c r="D6" s="414"/>
      <c r="E6" s="415"/>
      <c r="F6" s="413"/>
      <c r="G6" s="415"/>
      <c r="H6" s="86"/>
      <c r="I6" s="413"/>
      <c r="J6" s="414"/>
      <c r="K6" s="415"/>
    </row>
    <row r="7" spans="1:11" ht="32.25" customHeight="1" thickBot="1" x14ac:dyDescent="0.2">
      <c r="A7" s="391"/>
      <c r="B7" s="391" t="s">
        <v>6</v>
      </c>
      <c r="C7" s="391" t="s">
        <v>7</v>
      </c>
      <c r="D7" s="393" t="s">
        <v>8</v>
      </c>
      <c r="E7" s="394"/>
      <c r="F7" s="394"/>
      <c r="G7" s="395"/>
      <c r="H7" s="391" t="s">
        <v>9</v>
      </c>
      <c r="I7" s="391" t="s">
        <v>10</v>
      </c>
      <c r="J7" s="391" t="s">
        <v>11</v>
      </c>
      <c r="K7" s="391" t="s">
        <v>12</v>
      </c>
    </row>
    <row r="8" spans="1:11" ht="14.5" customHeight="1" thickBot="1" x14ac:dyDescent="0.2">
      <c r="A8" s="392"/>
      <c r="B8" s="392"/>
      <c r="C8" s="392"/>
      <c r="D8" s="351" t="s">
        <v>1148</v>
      </c>
      <c r="E8" s="396" t="s">
        <v>1149</v>
      </c>
      <c r="F8" s="395"/>
      <c r="G8" s="351" t="s">
        <v>1150</v>
      </c>
      <c r="H8" s="392"/>
      <c r="I8" s="392"/>
      <c r="J8" s="392"/>
      <c r="K8" s="392"/>
    </row>
    <row r="9" spans="1:11" ht="43" thickBot="1" x14ac:dyDescent="0.2">
      <c r="A9" s="126"/>
      <c r="B9" s="127" t="s">
        <v>1101</v>
      </c>
      <c r="C9" s="128"/>
      <c r="D9" s="111"/>
      <c r="E9" s="111"/>
      <c r="F9" s="111"/>
      <c r="G9" s="111"/>
      <c r="H9" s="111"/>
      <c r="I9" s="111"/>
      <c r="J9" s="111"/>
      <c r="K9" s="129"/>
    </row>
    <row r="10" spans="1:11" ht="113" thickBot="1" x14ac:dyDescent="0.2">
      <c r="A10" s="62"/>
      <c r="B10" s="25" t="s">
        <v>314</v>
      </c>
      <c r="C10" s="25">
        <v>2021</v>
      </c>
      <c r="D10" s="255">
        <v>3519.1800000000003</v>
      </c>
      <c r="E10" s="493">
        <v>0</v>
      </c>
      <c r="F10" s="494"/>
      <c r="G10" s="255">
        <v>0</v>
      </c>
      <c r="H10" s="25"/>
      <c r="I10" s="25" t="s">
        <v>313</v>
      </c>
      <c r="J10" s="25" t="s">
        <v>312</v>
      </c>
      <c r="K10" s="25"/>
    </row>
    <row r="11" spans="1:11" ht="85" thickBot="1" x14ac:dyDescent="0.2">
      <c r="A11" s="62"/>
      <c r="B11" s="25" t="s">
        <v>311</v>
      </c>
      <c r="C11" s="25">
        <v>2022</v>
      </c>
      <c r="D11" s="255">
        <v>1173.0600000000002</v>
      </c>
      <c r="E11" s="493">
        <v>0</v>
      </c>
      <c r="F11" s="494"/>
      <c r="G11" s="255">
        <v>0</v>
      </c>
      <c r="H11" s="25"/>
      <c r="I11" s="25" t="s">
        <v>310</v>
      </c>
      <c r="J11" s="25" t="s">
        <v>309</v>
      </c>
      <c r="K11" s="25"/>
    </row>
    <row r="12" spans="1:11" ht="71" thickBot="1" x14ac:dyDescent="0.2">
      <c r="A12" s="62"/>
      <c r="B12" s="25" t="s">
        <v>308</v>
      </c>
      <c r="C12" s="25" t="s">
        <v>183</v>
      </c>
      <c r="D12" s="255">
        <v>0</v>
      </c>
      <c r="E12" s="493">
        <v>16705</v>
      </c>
      <c r="F12" s="494"/>
      <c r="G12" s="255">
        <v>16705</v>
      </c>
      <c r="H12" s="25"/>
      <c r="I12" s="25" t="s">
        <v>307</v>
      </c>
      <c r="J12" s="25" t="s">
        <v>1102</v>
      </c>
      <c r="K12" s="25"/>
    </row>
    <row r="13" spans="1:11" ht="71" thickBot="1" x14ac:dyDescent="0.2">
      <c r="A13" s="62"/>
      <c r="B13" s="180" t="s">
        <v>306</v>
      </c>
      <c r="C13" s="25">
        <v>2022</v>
      </c>
      <c r="D13" s="255">
        <v>20000</v>
      </c>
      <c r="E13" s="493">
        <v>0</v>
      </c>
      <c r="F13" s="494"/>
      <c r="G13" s="255">
        <v>0</v>
      </c>
      <c r="H13" s="25"/>
      <c r="I13" s="25" t="s">
        <v>280</v>
      </c>
      <c r="J13" s="25" t="s">
        <v>305</v>
      </c>
      <c r="K13" s="25"/>
    </row>
    <row r="14" spans="1:11" ht="127" thickBot="1" x14ac:dyDescent="0.2">
      <c r="A14" s="62"/>
      <c r="B14" s="25" t="s">
        <v>304</v>
      </c>
      <c r="C14" s="25">
        <v>2021</v>
      </c>
      <c r="D14" s="265">
        <v>0</v>
      </c>
      <c r="E14" s="480">
        <v>0</v>
      </c>
      <c r="F14" s="481"/>
      <c r="G14" s="265">
        <v>0</v>
      </c>
      <c r="H14" s="25"/>
      <c r="I14" s="25" t="s">
        <v>280</v>
      </c>
      <c r="J14" s="41" t="s">
        <v>303</v>
      </c>
      <c r="K14" s="25"/>
    </row>
    <row r="15" spans="1:11" ht="29" thickBot="1" x14ac:dyDescent="0.2">
      <c r="A15" s="81"/>
      <c r="B15" s="25" t="s">
        <v>302</v>
      </c>
      <c r="C15" s="222">
        <v>2021</v>
      </c>
      <c r="D15" s="265">
        <v>0</v>
      </c>
      <c r="E15" s="482">
        <v>0</v>
      </c>
      <c r="F15" s="483"/>
      <c r="G15" s="265">
        <v>0</v>
      </c>
      <c r="H15" s="25"/>
      <c r="I15" s="25" t="s">
        <v>280</v>
      </c>
      <c r="J15" s="25" t="s">
        <v>301</v>
      </c>
      <c r="K15" s="25"/>
    </row>
    <row r="16" spans="1:11" ht="71" thickBot="1" x14ac:dyDescent="0.2">
      <c r="A16" s="62"/>
      <c r="B16" s="25" t="s">
        <v>300</v>
      </c>
      <c r="C16" s="25">
        <v>2021</v>
      </c>
      <c r="D16" s="255">
        <v>1173.0600000000002</v>
      </c>
      <c r="E16" s="493">
        <v>0</v>
      </c>
      <c r="F16" s="494"/>
      <c r="G16" s="255">
        <v>0</v>
      </c>
      <c r="H16" s="25"/>
      <c r="I16" s="25" t="s">
        <v>280</v>
      </c>
      <c r="J16" s="25" t="s">
        <v>299</v>
      </c>
      <c r="K16" s="25"/>
    </row>
    <row r="17" spans="1:16" ht="43" thickBot="1" x14ac:dyDescent="0.2">
      <c r="A17" s="81"/>
      <c r="B17" s="25" t="s">
        <v>298</v>
      </c>
      <c r="C17" s="25" t="s">
        <v>56</v>
      </c>
      <c r="D17" s="255">
        <v>0</v>
      </c>
      <c r="E17" s="493">
        <v>4400</v>
      </c>
      <c r="F17" s="494"/>
      <c r="G17" s="255">
        <v>4400</v>
      </c>
      <c r="H17" s="25"/>
      <c r="I17" s="25" t="s">
        <v>280</v>
      </c>
      <c r="J17" s="25" t="s">
        <v>297</v>
      </c>
      <c r="K17" s="25"/>
    </row>
    <row r="18" spans="1:16" ht="85" thickBot="1" x14ac:dyDescent="0.2">
      <c r="A18" s="81"/>
      <c r="B18" s="25" t="s">
        <v>296</v>
      </c>
      <c r="C18" s="25">
        <v>2021</v>
      </c>
      <c r="D18" s="260">
        <v>0</v>
      </c>
      <c r="E18" s="495">
        <v>0</v>
      </c>
      <c r="F18" s="496"/>
      <c r="G18" s="260">
        <v>0</v>
      </c>
      <c r="H18" s="25"/>
      <c r="I18" s="25" t="s">
        <v>295</v>
      </c>
      <c r="J18" s="25" t="s">
        <v>294</v>
      </c>
      <c r="K18" s="25"/>
      <c r="L18" s="12"/>
    </row>
    <row r="19" spans="1:16" ht="113" thickBot="1" x14ac:dyDescent="0.2">
      <c r="A19" s="62"/>
      <c r="B19" s="25" t="s">
        <v>293</v>
      </c>
      <c r="C19" s="25">
        <v>2021</v>
      </c>
      <c r="D19" s="255">
        <v>0</v>
      </c>
      <c r="E19" s="493">
        <v>0</v>
      </c>
      <c r="F19" s="494"/>
      <c r="G19" s="255">
        <v>0</v>
      </c>
      <c r="H19" s="25"/>
      <c r="I19" s="25" t="s">
        <v>290</v>
      </c>
      <c r="J19" s="25" t="s">
        <v>292</v>
      </c>
      <c r="K19" s="25"/>
    </row>
    <row r="20" spans="1:16" ht="57" thickBot="1" x14ac:dyDescent="0.2">
      <c r="A20" s="81"/>
      <c r="B20" s="25" t="s">
        <v>291</v>
      </c>
      <c r="C20" s="25" t="s">
        <v>56</v>
      </c>
      <c r="D20" s="255">
        <v>0</v>
      </c>
      <c r="E20" s="493">
        <v>30000</v>
      </c>
      <c r="F20" s="494"/>
      <c r="G20" s="255">
        <v>30000</v>
      </c>
      <c r="H20" s="25"/>
      <c r="I20" s="25" t="s">
        <v>290</v>
      </c>
      <c r="J20" s="25" t="s">
        <v>1103</v>
      </c>
      <c r="K20" s="25"/>
    </row>
    <row r="21" spans="1:16" ht="99" thickBot="1" x14ac:dyDescent="0.2">
      <c r="A21" s="62"/>
      <c r="B21" s="25" t="s">
        <v>289</v>
      </c>
      <c r="C21" s="25">
        <v>2021</v>
      </c>
      <c r="D21" s="255">
        <v>0</v>
      </c>
      <c r="E21" s="493">
        <v>0</v>
      </c>
      <c r="F21" s="494"/>
      <c r="G21" s="255">
        <v>10000</v>
      </c>
      <c r="H21" s="25"/>
      <c r="I21" s="25" t="s">
        <v>287</v>
      </c>
      <c r="J21" s="25" t="s">
        <v>1104</v>
      </c>
      <c r="K21" s="25"/>
    </row>
    <row r="22" spans="1:16" ht="57" thickBot="1" x14ac:dyDescent="0.2">
      <c r="A22" s="62"/>
      <c r="B22" s="25" t="s">
        <v>288</v>
      </c>
      <c r="C22" s="25">
        <v>2021</v>
      </c>
      <c r="D22" s="265">
        <v>1300</v>
      </c>
      <c r="E22" s="480">
        <v>1300</v>
      </c>
      <c r="F22" s="481"/>
      <c r="G22" s="265">
        <v>1300</v>
      </c>
      <c r="H22" s="25"/>
      <c r="I22" s="25" t="s">
        <v>287</v>
      </c>
      <c r="J22" s="25" t="s">
        <v>286</v>
      </c>
      <c r="K22" s="25"/>
    </row>
    <row r="23" spans="1:16" ht="57" thickBot="1" x14ac:dyDescent="0.2">
      <c r="A23" s="62"/>
      <c r="B23" s="25" t="s">
        <v>285</v>
      </c>
      <c r="C23" s="25">
        <v>2022</v>
      </c>
      <c r="D23" s="255">
        <v>10000</v>
      </c>
      <c r="E23" s="493">
        <v>10000</v>
      </c>
      <c r="F23" s="494"/>
      <c r="G23" s="255">
        <v>0</v>
      </c>
      <c r="H23" s="25"/>
      <c r="I23" s="25" t="s">
        <v>280</v>
      </c>
      <c r="J23" s="25" t="s">
        <v>284</v>
      </c>
      <c r="K23" s="25"/>
    </row>
    <row r="24" spans="1:16" ht="71" thickBot="1" x14ac:dyDescent="0.2">
      <c r="A24" s="62"/>
      <c r="B24" s="25" t="s">
        <v>283</v>
      </c>
      <c r="C24" s="25">
        <v>2022</v>
      </c>
      <c r="D24" s="255">
        <v>2000</v>
      </c>
      <c r="E24" s="493">
        <v>2000</v>
      </c>
      <c r="F24" s="494"/>
      <c r="G24" s="265">
        <v>0</v>
      </c>
      <c r="H24" s="25"/>
      <c r="I24" s="25" t="s">
        <v>280</v>
      </c>
      <c r="J24" s="223" t="s">
        <v>282</v>
      </c>
      <c r="K24" s="25"/>
    </row>
    <row r="25" spans="1:16" ht="57" thickBot="1" x14ac:dyDescent="0.2">
      <c r="A25" s="62"/>
      <c r="B25" s="25" t="s">
        <v>281</v>
      </c>
      <c r="C25" s="25">
        <v>2022</v>
      </c>
      <c r="D25" s="265">
        <v>1600</v>
      </c>
      <c r="E25" s="482">
        <v>1600</v>
      </c>
      <c r="F25" s="483"/>
      <c r="G25" s="265">
        <v>0</v>
      </c>
      <c r="H25" s="25"/>
      <c r="I25" s="178" t="s">
        <v>280</v>
      </c>
      <c r="J25" s="224" t="s">
        <v>279</v>
      </c>
      <c r="K25" s="25"/>
    </row>
    <row r="26" spans="1:16" ht="29" thickBot="1" x14ac:dyDescent="0.2">
      <c r="A26" s="126"/>
      <c r="B26" s="127" t="s">
        <v>1105</v>
      </c>
      <c r="C26" s="128"/>
      <c r="D26" s="268"/>
      <c r="E26" s="268"/>
      <c r="F26" s="268"/>
      <c r="G26" s="268"/>
      <c r="H26" s="111"/>
      <c r="I26" s="111"/>
      <c r="J26" s="111"/>
      <c r="K26" s="129"/>
    </row>
    <row r="27" spans="1:16" ht="71" thickBot="1" x14ac:dyDescent="0.2">
      <c r="A27" s="62"/>
      <c r="B27" s="41" t="s">
        <v>317</v>
      </c>
      <c r="C27" s="41">
        <v>2022</v>
      </c>
      <c r="D27" s="260">
        <v>0</v>
      </c>
      <c r="E27" s="501">
        <v>0</v>
      </c>
      <c r="F27" s="502"/>
      <c r="G27" s="260">
        <v>0</v>
      </c>
      <c r="H27" s="41"/>
      <c r="I27" s="41" t="s">
        <v>150</v>
      </c>
      <c r="J27" s="41" t="s">
        <v>278</v>
      </c>
      <c r="K27" s="41"/>
      <c r="L27" s="12"/>
    </row>
    <row r="28" spans="1:16" ht="57" thickBot="1" x14ac:dyDescent="0.2">
      <c r="A28" s="62"/>
      <c r="B28" s="25" t="s">
        <v>277</v>
      </c>
      <c r="C28" s="25">
        <v>2022</v>
      </c>
      <c r="D28" s="255">
        <v>2932.6500000000005</v>
      </c>
      <c r="E28" s="493">
        <v>2932.6500000000005</v>
      </c>
      <c r="F28" s="494"/>
      <c r="G28" s="255">
        <v>0</v>
      </c>
      <c r="H28" s="25"/>
      <c r="I28" s="25" t="s">
        <v>276</v>
      </c>
      <c r="J28" s="25" t="s">
        <v>275</v>
      </c>
      <c r="K28" s="25"/>
    </row>
    <row r="29" spans="1:16" ht="71" thickBot="1" x14ac:dyDescent="0.2">
      <c r="A29" s="62"/>
      <c r="B29" s="25" t="s">
        <v>274</v>
      </c>
      <c r="C29" s="25">
        <v>2021</v>
      </c>
      <c r="D29" s="260">
        <v>4830</v>
      </c>
      <c r="E29" s="493">
        <v>0</v>
      </c>
      <c r="F29" s="494"/>
      <c r="G29" s="255">
        <v>0</v>
      </c>
      <c r="H29" s="25"/>
      <c r="I29" s="25" t="s">
        <v>150</v>
      </c>
      <c r="J29" s="25" t="s">
        <v>273</v>
      </c>
      <c r="K29" s="25" t="s">
        <v>31</v>
      </c>
      <c r="L29" s="27"/>
      <c r="M29" s="27"/>
      <c r="N29" s="27"/>
      <c r="O29" s="27"/>
      <c r="P29" s="27"/>
    </row>
    <row r="30" spans="1:16" ht="99" thickBot="1" x14ac:dyDescent="0.2">
      <c r="A30" s="62"/>
      <c r="B30" s="225" t="s">
        <v>272</v>
      </c>
      <c r="C30" s="41">
        <v>2022</v>
      </c>
      <c r="D30" s="255">
        <v>0</v>
      </c>
      <c r="E30" s="493">
        <v>0</v>
      </c>
      <c r="F30" s="494"/>
      <c r="G30" s="255">
        <v>0</v>
      </c>
      <c r="H30" s="41"/>
      <c r="I30" s="226" t="s">
        <v>264</v>
      </c>
      <c r="J30" s="41" t="s">
        <v>271</v>
      </c>
      <c r="K30" s="41"/>
    </row>
    <row r="31" spans="1:16" ht="99" thickBot="1" x14ac:dyDescent="0.2">
      <c r="A31" s="62"/>
      <c r="B31" s="25" t="s">
        <v>270</v>
      </c>
      <c r="C31" s="25">
        <v>2021</v>
      </c>
      <c r="D31" s="255">
        <v>0</v>
      </c>
      <c r="E31" s="491">
        <v>0</v>
      </c>
      <c r="F31" s="492"/>
      <c r="G31" s="255">
        <v>0</v>
      </c>
      <c r="H31" s="25"/>
      <c r="I31" s="25" t="s">
        <v>264</v>
      </c>
      <c r="J31" s="25" t="s">
        <v>269</v>
      </c>
      <c r="K31" s="25"/>
    </row>
    <row r="32" spans="1:16" s="27" customFormat="1" ht="71" thickBot="1" x14ac:dyDescent="0.2">
      <c r="A32" s="81"/>
      <c r="B32" s="41" t="s">
        <v>1051</v>
      </c>
      <c r="C32" s="41" t="s">
        <v>56</v>
      </c>
      <c r="D32" s="269">
        <v>2500</v>
      </c>
      <c r="E32" s="499">
        <v>2500</v>
      </c>
      <c r="F32" s="500"/>
      <c r="G32" s="269">
        <v>2500</v>
      </c>
      <c r="H32" s="41"/>
      <c r="I32" s="41" t="s">
        <v>33</v>
      </c>
      <c r="J32" s="41" t="s">
        <v>1052</v>
      </c>
      <c r="K32" s="41"/>
    </row>
    <row r="33" spans="1:12" s="27" customFormat="1" ht="99" thickBot="1" x14ac:dyDescent="0.2">
      <c r="A33" s="81"/>
      <c r="B33" s="41" t="s">
        <v>268</v>
      </c>
      <c r="C33" s="41">
        <v>2021</v>
      </c>
      <c r="D33" s="269">
        <v>2500</v>
      </c>
      <c r="E33" s="491">
        <v>0</v>
      </c>
      <c r="F33" s="492"/>
      <c r="G33" s="260">
        <v>0</v>
      </c>
      <c r="H33" s="41"/>
      <c r="I33" s="41" t="s">
        <v>62</v>
      </c>
      <c r="J33" s="41" t="s">
        <v>267</v>
      </c>
      <c r="K33" s="41"/>
    </row>
    <row r="34" spans="1:12" ht="71" thickBot="1" x14ac:dyDescent="0.2">
      <c r="A34" s="81"/>
      <c r="B34" s="41" t="s">
        <v>838</v>
      </c>
      <c r="C34" s="41">
        <v>2021</v>
      </c>
      <c r="D34" s="269">
        <v>4830</v>
      </c>
      <c r="E34" s="499">
        <v>0</v>
      </c>
      <c r="F34" s="500"/>
      <c r="G34" s="269">
        <v>0</v>
      </c>
      <c r="H34" s="41"/>
      <c r="I34" s="41" t="s">
        <v>681</v>
      </c>
      <c r="J34" s="41" t="s">
        <v>266</v>
      </c>
      <c r="K34" s="41"/>
    </row>
    <row r="35" spans="1:12" ht="43" thickBot="1" x14ac:dyDescent="0.2">
      <c r="A35" s="62"/>
      <c r="B35" s="25" t="s">
        <v>265</v>
      </c>
      <c r="C35" s="25">
        <v>2022</v>
      </c>
      <c r="D35" s="265">
        <v>0</v>
      </c>
      <c r="E35" s="482">
        <v>4830</v>
      </c>
      <c r="F35" s="483"/>
      <c r="G35" s="265">
        <v>0</v>
      </c>
      <c r="H35" s="25"/>
      <c r="I35" s="25" t="s">
        <v>33</v>
      </c>
      <c r="J35" s="25" t="s">
        <v>1106</v>
      </c>
      <c r="K35" s="25"/>
    </row>
    <row r="36" spans="1:12" s="27" customFormat="1" ht="57" thickBot="1" x14ac:dyDescent="0.2">
      <c r="A36" s="81"/>
      <c r="B36" s="41" t="s">
        <v>263</v>
      </c>
      <c r="C36" s="41">
        <v>2023</v>
      </c>
      <c r="D36" s="269">
        <v>6400</v>
      </c>
      <c r="E36" s="499">
        <v>6400</v>
      </c>
      <c r="F36" s="500"/>
      <c r="G36" s="269">
        <v>6400</v>
      </c>
      <c r="H36" s="41"/>
      <c r="I36" s="41" t="s">
        <v>262</v>
      </c>
      <c r="J36" s="41" t="s">
        <v>261</v>
      </c>
      <c r="K36" s="41"/>
    </row>
    <row r="37" spans="1:12" s="27" customFormat="1" ht="43" thickBot="1" x14ac:dyDescent="0.2">
      <c r="A37" s="81"/>
      <c r="B37" s="41" t="s">
        <v>260</v>
      </c>
      <c r="C37" s="41">
        <v>2022</v>
      </c>
      <c r="D37" s="269">
        <f>(6451.83+1900)/2</f>
        <v>4175.915</v>
      </c>
      <c r="E37" s="499">
        <f>(6451.83+1900)/2</f>
        <v>4175.915</v>
      </c>
      <c r="F37" s="500"/>
      <c r="G37" s="269">
        <v>0</v>
      </c>
      <c r="H37" s="41"/>
      <c r="I37" s="41" t="s">
        <v>150</v>
      </c>
      <c r="J37" s="41" t="s">
        <v>259</v>
      </c>
      <c r="K37" s="41"/>
    </row>
    <row r="38" spans="1:12" ht="71" thickBot="1" x14ac:dyDescent="0.2">
      <c r="A38" s="62"/>
      <c r="B38" s="176" t="s">
        <v>258</v>
      </c>
      <c r="C38" s="227">
        <v>2021</v>
      </c>
      <c r="D38" s="263">
        <v>0</v>
      </c>
      <c r="E38" s="491">
        <v>0</v>
      </c>
      <c r="F38" s="492"/>
      <c r="G38" s="263">
        <v>0</v>
      </c>
      <c r="H38" s="228"/>
      <c r="I38" s="228" t="s">
        <v>150</v>
      </c>
      <c r="J38" s="228" t="s">
        <v>257</v>
      </c>
      <c r="K38" s="25"/>
    </row>
    <row r="39" spans="1:12" s="27" customFormat="1" ht="113" thickBot="1" x14ac:dyDescent="0.2">
      <c r="A39" s="81"/>
      <c r="B39" s="41" t="s">
        <v>256</v>
      </c>
      <c r="C39" s="249">
        <v>2021</v>
      </c>
      <c r="D39" s="263">
        <v>0</v>
      </c>
      <c r="E39" s="491">
        <v>0</v>
      </c>
      <c r="F39" s="492"/>
      <c r="G39" s="263">
        <v>0</v>
      </c>
      <c r="H39" s="232"/>
      <c r="I39" s="230" t="s">
        <v>255</v>
      </c>
      <c r="J39" s="219" t="s">
        <v>254</v>
      </c>
      <c r="K39" s="41"/>
    </row>
    <row r="40" spans="1:12" ht="57" thickBot="1" x14ac:dyDescent="0.2">
      <c r="A40" s="62"/>
      <c r="B40" s="101" t="s">
        <v>253</v>
      </c>
      <c r="C40" s="114">
        <v>2021</v>
      </c>
      <c r="D40" s="270">
        <v>4692.24</v>
      </c>
      <c r="E40" s="506">
        <v>0</v>
      </c>
      <c r="F40" s="506"/>
      <c r="G40" s="270">
        <v>0</v>
      </c>
      <c r="H40" s="114"/>
      <c r="I40" s="42" t="s">
        <v>32</v>
      </c>
      <c r="J40" s="42" t="s">
        <v>252</v>
      </c>
      <c r="K40" s="101"/>
    </row>
    <row r="41" spans="1:12" ht="267" thickBot="1" x14ac:dyDescent="0.2">
      <c r="A41" s="62"/>
      <c r="B41" s="248" t="s">
        <v>1127</v>
      </c>
      <c r="C41" s="130"/>
      <c r="D41" s="270">
        <v>2000</v>
      </c>
      <c r="E41" s="507">
        <v>2000</v>
      </c>
      <c r="F41" s="508"/>
      <c r="G41" s="270">
        <v>2000</v>
      </c>
      <c r="H41" s="114"/>
      <c r="I41" s="42" t="s">
        <v>32</v>
      </c>
      <c r="J41" s="42" t="s">
        <v>1107</v>
      </c>
      <c r="K41" s="101"/>
    </row>
    <row r="42" spans="1:12" ht="85" thickBot="1" x14ac:dyDescent="0.2">
      <c r="A42" s="62"/>
      <c r="B42" s="101" t="s">
        <v>251</v>
      </c>
      <c r="C42" s="114">
        <v>2021</v>
      </c>
      <c r="D42" s="270">
        <v>2346.12</v>
      </c>
      <c r="E42" s="506">
        <v>0</v>
      </c>
      <c r="F42" s="506"/>
      <c r="G42" s="270">
        <v>0</v>
      </c>
      <c r="H42" s="42"/>
      <c r="I42" s="231" t="s">
        <v>32</v>
      </c>
      <c r="J42" s="42" t="s">
        <v>250</v>
      </c>
      <c r="K42" s="101"/>
    </row>
    <row r="43" spans="1:12" ht="127" thickBot="1" x14ac:dyDescent="0.2">
      <c r="A43" s="62"/>
      <c r="B43" s="101" t="s">
        <v>318</v>
      </c>
      <c r="C43" s="130"/>
      <c r="D43" s="270">
        <v>2000</v>
      </c>
      <c r="E43" s="506">
        <v>0</v>
      </c>
      <c r="F43" s="506"/>
      <c r="G43" s="270">
        <v>0</v>
      </c>
      <c r="H43" s="42"/>
      <c r="I43" s="231" t="s">
        <v>32</v>
      </c>
      <c r="J43" s="42" t="s">
        <v>319</v>
      </c>
      <c r="K43" s="101"/>
    </row>
    <row r="44" spans="1:12" s="27" customFormat="1" ht="183" thickBot="1" x14ac:dyDescent="0.2">
      <c r="A44" s="81"/>
      <c r="B44" s="41" t="s">
        <v>1053</v>
      </c>
      <c r="C44" s="96">
        <v>2021</v>
      </c>
      <c r="D44" s="259">
        <v>4830</v>
      </c>
      <c r="E44" s="497">
        <v>0</v>
      </c>
      <c r="F44" s="498"/>
      <c r="G44" s="271">
        <v>0</v>
      </c>
      <c r="H44" s="232"/>
      <c r="I44" s="230" t="s">
        <v>1054</v>
      </c>
      <c r="J44" s="219" t="s">
        <v>249</v>
      </c>
      <c r="K44" s="41"/>
      <c r="L44" s="80"/>
    </row>
    <row r="45" spans="1:12" s="27" customFormat="1" ht="71" thickBot="1" x14ac:dyDescent="0.2">
      <c r="A45" s="81"/>
      <c r="B45" s="41" t="s">
        <v>1055</v>
      </c>
      <c r="C45" s="96">
        <v>2021</v>
      </c>
      <c r="D45" s="259">
        <v>4830</v>
      </c>
      <c r="E45" s="497">
        <v>0</v>
      </c>
      <c r="F45" s="498"/>
      <c r="G45" s="271">
        <v>0</v>
      </c>
      <c r="H45" s="219"/>
      <c r="I45" s="219" t="s">
        <v>1054</v>
      </c>
      <c r="J45" s="219" t="s">
        <v>1108</v>
      </c>
      <c r="K45" s="41"/>
    </row>
    <row r="46" spans="1:12" ht="29" thickBot="1" x14ac:dyDescent="0.2">
      <c r="A46" s="126"/>
      <c r="B46" s="127" t="s">
        <v>1109</v>
      </c>
      <c r="C46" s="128"/>
      <c r="D46" s="268"/>
      <c r="E46" s="268"/>
      <c r="F46" s="268"/>
      <c r="G46" s="268"/>
      <c r="H46" s="111"/>
      <c r="I46" s="111"/>
      <c r="J46" s="111"/>
      <c r="K46" s="129"/>
    </row>
    <row r="47" spans="1:12" s="27" customFormat="1" ht="99" thickBot="1" x14ac:dyDescent="0.2">
      <c r="A47" s="81"/>
      <c r="B47" s="41" t="s">
        <v>248</v>
      </c>
      <c r="C47" s="41">
        <v>2021</v>
      </c>
      <c r="D47" s="269">
        <v>3519.18</v>
      </c>
      <c r="E47" s="499">
        <v>0</v>
      </c>
      <c r="F47" s="500"/>
      <c r="G47" s="269">
        <v>0</v>
      </c>
      <c r="H47" s="41"/>
      <c r="I47" s="41" t="s">
        <v>24</v>
      </c>
      <c r="J47" s="41" t="s">
        <v>247</v>
      </c>
      <c r="K47" s="41"/>
    </row>
    <row r="48" spans="1:12" ht="43" thickBot="1" x14ac:dyDescent="0.2">
      <c r="A48" s="62"/>
      <c r="B48" s="25" t="s">
        <v>246</v>
      </c>
      <c r="C48" s="25">
        <v>2021</v>
      </c>
      <c r="D48" s="255">
        <v>81000</v>
      </c>
      <c r="E48" s="493">
        <v>108000</v>
      </c>
      <c r="F48" s="494"/>
      <c r="G48" s="255">
        <v>135000</v>
      </c>
      <c r="H48" s="25"/>
      <c r="I48" s="25" t="s">
        <v>245</v>
      </c>
      <c r="J48" s="25" t="s">
        <v>244</v>
      </c>
      <c r="K48" s="25"/>
    </row>
    <row r="49" spans="1:12" s="27" customFormat="1" ht="71" thickBot="1" x14ac:dyDescent="0.2">
      <c r="A49" s="81"/>
      <c r="B49" s="41" t="s">
        <v>1110</v>
      </c>
      <c r="C49" s="41">
        <v>2021</v>
      </c>
      <c r="D49" s="269">
        <v>2346</v>
      </c>
      <c r="E49" s="499">
        <v>0</v>
      </c>
      <c r="F49" s="500"/>
      <c r="G49" s="269">
        <v>0</v>
      </c>
      <c r="H49" s="41"/>
      <c r="I49" s="41" t="s">
        <v>243</v>
      </c>
      <c r="J49" s="41" t="s">
        <v>242</v>
      </c>
      <c r="K49" s="41"/>
      <c r="L49" s="80"/>
    </row>
    <row r="50" spans="1:12" ht="57" thickBot="1" x14ac:dyDescent="0.2">
      <c r="A50" s="81"/>
      <c r="B50" s="25" t="s">
        <v>241</v>
      </c>
      <c r="C50" s="25">
        <v>2021</v>
      </c>
      <c r="D50" s="255">
        <v>2600</v>
      </c>
      <c r="E50" s="493">
        <v>2600</v>
      </c>
      <c r="F50" s="494"/>
      <c r="G50" s="255">
        <v>2600</v>
      </c>
      <c r="H50" s="25"/>
      <c r="I50" s="25" t="s">
        <v>240</v>
      </c>
      <c r="J50" s="25" t="s">
        <v>239</v>
      </c>
      <c r="K50" s="25"/>
      <c r="L50" s="27"/>
    </row>
    <row r="51" spans="1:12" ht="71" thickBot="1" x14ac:dyDescent="0.2">
      <c r="A51" s="62"/>
      <c r="B51" s="25" t="s">
        <v>238</v>
      </c>
      <c r="C51" s="25" t="s">
        <v>56</v>
      </c>
      <c r="D51" s="255">
        <v>1173.06</v>
      </c>
      <c r="E51" s="493">
        <v>1173.06</v>
      </c>
      <c r="F51" s="494"/>
      <c r="G51" s="255">
        <v>1173.06</v>
      </c>
      <c r="H51" s="25"/>
      <c r="I51" s="25" t="s">
        <v>33</v>
      </c>
      <c r="J51" s="25" t="s">
        <v>237</v>
      </c>
      <c r="K51" s="25"/>
      <c r="L51" s="12"/>
    </row>
    <row r="52" spans="1:12" ht="85" thickBot="1" x14ac:dyDescent="0.2">
      <c r="A52" s="62"/>
      <c r="B52" s="41" t="s">
        <v>1128</v>
      </c>
      <c r="C52" s="25">
        <v>2022</v>
      </c>
      <c r="D52" s="265">
        <v>7500</v>
      </c>
      <c r="E52" s="480">
        <v>7500</v>
      </c>
      <c r="F52" s="481"/>
      <c r="G52" s="265">
        <v>7500</v>
      </c>
      <c r="H52" s="25"/>
      <c r="I52" s="25" t="s">
        <v>236</v>
      </c>
      <c r="J52" s="41" t="s">
        <v>1134</v>
      </c>
      <c r="K52" s="25"/>
    </row>
    <row r="53" spans="1:12" s="27" customFormat="1" ht="71" thickBot="1" x14ac:dyDescent="0.2">
      <c r="A53" s="81"/>
      <c r="B53" s="232" t="s">
        <v>320</v>
      </c>
      <c r="C53" s="232">
        <v>2021</v>
      </c>
      <c r="D53" s="261">
        <v>6150</v>
      </c>
      <c r="E53" s="503">
        <v>0</v>
      </c>
      <c r="F53" s="503"/>
      <c r="G53" s="271">
        <v>0</v>
      </c>
      <c r="H53" s="232"/>
      <c r="I53" s="230" t="s">
        <v>681</v>
      </c>
      <c r="J53" s="219" t="s">
        <v>235</v>
      </c>
      <c r="K53" s="97"/>
    </row>
    <row r="54" spans="1:12" s="27" customFormat="1" ht="71" thickBot="1" x14ac:dyDescent="0.2">
      <c r="A54" s="81"/>
      <c r="B54" s="41" t="s">
        <v>321</v>
      </c>
      <c r="C54" s="232">
        <v>2022</v>
      </c>
      <c r="D54" s="271">
        <v>6150</v>
      </c>
      <c r="E54" s="503">
        <v>6150</v>
      </c>
      <c r="F54" s="503"/>
      <c r="G54" s="271">
        <v>0</v>
      </c>
      <c r="H54" s="232"/>
      <c r="I54" s="230" t="s">
        <v>681</v>
      </c>
      <c r="J54" s="219" t="s">
        <v>839</v>
      </c>
      <c r="K54" s="41"/>
    </row>
    <row r="55" spans="1:12" ht="57" thickBot="1" x14ac:dyDescent="0.2">
      <c r="A55" s="62"/>
      <c r="B55" s="25" t="s">
        <v>322</v>
      </c>
      <c r="C55" s="227">
        <v>2021</v>
      </c>
      <c r="D55" s="261">
        <v>2400</v>
      </c>
      <c r="E55" s="503">
        <v>0</v>
      </c>
      <c r="F55" s="503"/>
      <c r="G55" s="271">
        <v>0</v>
      </c>
      <c r="H55" s="179"/>
      <c r="I55" s="229" t="s">
        <v>233</v>
      </c>
      <c r="J55" s="228" t="s">
        <v>234</v>
      </c>
      <c r="K55" s="25"/>
    </row>
    <row r="56" spans="1:12" ht="99" thickBot="1" x14ac:dyDescent="0.2">
      <c r="A56" s="62"/>
      <c r="B56" s="25" t="s">
        <v>323</v>
      </c>
      <c r="C56" s="227">
        <v>2022</v>
      </c>
      <c r="D56" s="271">
        <v>3750</v>
      </c>
      <c r="E56" s="503">
        <v>3750</v>
      </c>
      <c r="F56" s="503"/>
      <c r="G56" s="271">
        <v>0</v>
      </c>
      <c r="H56" s="179"/>
      <c r="I56" s="229" t="s">
        <v>233</v>
      </c>
      <c r="J56" s="228" t="s">
        <v>1111</v>
      </c>
      <c r="K56" s="25"/>
    </row>
    <row r="57" spans="1:12" ht="43" thickBot="1" x14ac:dyDescent="0.2">
      <c r="A57" s="126"/>
      <c r="B57" s="127" t="s">
        <v>1112</v>
      </c>
      <c r="C57" s="128"/>
      <c r="D57" s="268"/>
      <c r="E57" s="268"/>
      <c r="F57" s="268"/>
      <c r="G57" s="268"/>
      <c r="H57" s="111"/>
      <c r="I57" s="111"/>
      <c r="J57" s="111"/>
      <c r="K57" s="129"/>
    </row>
    <row r="58" spans="1:12" s="27" customFormat="1" ht="113" thickBot="1" x14ac:dyDescent="0.2">
      <c r="A58" s="81"/>
      <c r="B58" s="41" t="s">
        <v>1056</v>
      </c>
      <c r="C58" s="41">
        <v>2021</v>
      </c>
      <c r="D58" s="264">
        <v>14838.36</v>
      </c>
      <c r="E58" s="504">
        <v>11319.18</v>
      </c>
      <c r="F58" s="505"/>
      <c r="G58" s="264">
        <v>7800</v>
      </c>
      <c r="H58" s="41"/>
      <c r="I58" s="41" t="s">
        <v>316</v>
      </c>
      <c r="J58" s="41" t="s">
        <v>232</v>
      </c>
      <c r="K58" s="41"/>
    </row>
    <row r="59" spans="1:12" ht="127" thickBot="1" x14ac:dyDescent="0.2">
      <c r="A59" s="62"/>
      <c r="B59" s="25" t="s">
        <v>231</v>
      </c>
      <c r="C59" s="25">
        <v>2021</v>
      </c>
      <c r="D59" s="255">
        <v>2600</v>
      </c>
      <c r="E59" s="493">
        <v>2600</v>
      </c>
      <c r="F59" s="494"/>
      <c r="G59" s="255">
        <v>2600</v>
      </c>
      <c r="H59" s="25"/>
      <c r="I59" s="25" t="s">
        <v>230</v>
      </c>
      <c r="J59" s="25" t="s">
        <v>229</v>
      </c>
      <c r="K59" s="25"/>
    </row>
    <row r="60" spans="1:12" ht="15" thickBot="1" x14ac:dyDescent="0.2">
      <c r="A60" s="62"/>
      <c r="B60" s="118" t="s">
        <v>228</v>
      </c>
      <c r="C60" s="25"/>
      <c r="D60" s="265">
        <f>SUM(D10:D25,D27:D56,D58:D59)</f>
        <v>223658.82500000001</v>
      </c>
      <c r="E60" s="480">
        <f>SUM(E10:E25,E27:E56,E58:E59)</f>
        <v>231935.80499999999</v>
      </c>
      <c r="F60" s="481"/>
      <c r="G60" s="265">
        <f>SUM(G10:G25,G27:G56,G58:G59)</f>
        <v>229978.06</v>
      </c>
      <c r="H60" s="25"/>
      <c r="I60" s="25"/>
      <c r="J60" s="25"/>
      <c r="K60" s="25"/>
    </row>
    <row r="61" spans="1:12" ht="15" thickBot="1" x14ac:dyDescent="0.2">
      <c r="A61" s="62"/>
      <c r="B61" s="117" t="s">
        <v>13</v>
      </c>
      <c r="C61" s="25"/>
      <c r="D61" s="265">
        <v>0</v>
      </c>
      <c r="E61" s="480">
        <v>0</v>
      </c>
      <c r="F61" s="481"/>
      <c r="G61" s="265">
        <v>0</v>
      </c>
      <c r="H61" s="25"/>
      <c r="I61" s="25"/>
      <c r="J61" s="25"/>
      <c r="K61" s="25"/>
    </row>
    <row r="62" spans="1:12" ht="15" thickBot="1" x14ac:dyDescent="0.2">
      <c r="A62" s="62"/>
      <c r="B62" s="117" t="s">
        <v>14</v>
      </c>
      <c r="C62" s="25"/>
      <c r="D62" s="265">
        <f>D60</f>
        <v>223658.82500000001</v>
      </c>
      <c r="E62" s="480">
        <f>E60</f>
        <v>231935.80499999999</v>
      </c>
      <c r="F62" s="481"/>
      <c r="G62" s="265">
        <f>G60</f>
        <v>229978.06</v>
      </c>
      <c r="H62" s="25"/>
      <c r="I62" s="25"/>
      <c r="J62" s="25"/>
      <c r="K62" s="25"/>
    </row>
  </sheetData>
  <mergeCells count="77">
    <mergeCell ref="E60:F60"/>
    <mergeCell ref="E61:F61"/>
    <mergeCell ref="E62:F62"/>
    <mergeCell ref="E48:F48"/>
    <mergeCell ref="E28:F28"/>
    <mergeCell ref="E58:F58"/>
    <mergeCell ref="E59:F59"/>
    <mergeCell ref="E47:F47"/>
    <mergeCell ref="E37:F37"/>
    <mergeCell ref="E36:F36"/>
    <mergeCell ref="E34:F34"/>
    <mergeCell ref="E40:F40"/>
    <mergeCell ref="E42:F42"/>
    <mergeCell ref="E39:F39"/>
    <mergeCell ref="E41:F41"/>
    <mergeCell ref="E43:F43"/>
    <mergeCell ref="E50:F50"/>
    <mergeCell ref="E49:F49"/>
    <mergeCell ref="E53:F53"/>
    <mergeCell ref="E56:F56"/>
    <mergeCell ref="E54:F54"/>
    <mergeCell ref="E55:F55"/>
    <mergeCell ref="E51:F51"/>
    <mergeCell ref="E52:F52"/>
    <mergeCell ref="E44:F44"/>
    <mergeCell ref="E45:F45"/>
    <mergeCell ref="E12:F12"/>
    <mergeCell ref="E32:F32"/>
    <mergeCell ref="E30:F30"/>
    <mergeCell ref="E31:F31"/>
    <mergeCell ref="E29:F29"/>
    <mergeCell ref="E27:F27"/>
    <mergeCell ref="E21:F21"/>
    <mergeCell ref="E22:F22"/>
    <mergeCell ref="E23:F23"/>
    <mergeCell ref="E24:F24"/>
    <mergeCell ref="E35:F35"/>
    <mergeCell ref="E38:F38"/>
    <mergeCell ref="E13:F13"/>
    <mergeCell ref="I4:K4"/>
    <mergeCell ref="C3:E3"/>
    <mergeCell ref="A7:A8"/>
    <mergeCell ref="B7:B8"/>
    <mergeCell ref="C7:C8"/>
    <mergeCell ref="D7:G7"/>
    <mergeCell ref="H7:H8"/>
    <mergeCell ref="K7:K8"/>
    <mergeCell ref="E8:F8"/>
    <mergeCell ref="I7:I8"/>
    <mergeCell ref="J7:J8"/>
    <mergeCell ref="I6:K6"/>
    <mergeCell ref="F3:G3"/>
    <mergeCell ref="I3:K3"/>
    <mergeCell ref="C5:E5"/>
    <mergeCell ref="F5:G5"/>
    <mergeCell ref="C1:E1"/>
    <mergeCell ref="F1:G1"/>
    <mergeCell ref="I1:K1"/>
    <mergeCell ref="C2:E2"/>
    <mergeCell ref="F2:G2"/>
    <mergeCell ref="I2:K2"/>
    <mergeCell ref="I5:K5"/>
    <mergeCell ref="C4:E4"/>
    <mergeCell ref="F4:G4"/>
    <mergeCell ref="E25:F25"/>
    <mergeCell ref="E33:F33"/>
    <mergeCell ref="C6:E6"/>
    <mergeCell ref="F6:G6"/>
    <mergeCell ref="E20:F20"/>
    <mergeCell ref="E18:F18"/>
    <mergeCell ref="E10:F10"/>
    <mergeCell ref="E11:F11"/>
    <mergeCell ref="E15:F15"/>
    <mergeCell ref="E14:F14"/>
    <mergeCell ref="E16:F16"/>
    <mergeCell ref="E19:F19"/>
    <mergeCell ref="E17:F17"/>
  </mergeCells>
  <pageMargins left="0.7" right="0.7" top="0.75" bottom="0.75" header="0.3" footer="0.3"/>
  <pageSetup orientation="portrait" horizontalDpi="300" verticalDpi="300" r:id="rId1"/>
  <ignoredErrors>
    <ignoredError sqref="D8:G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Kapitulli I (I.1) </vt:lpstr>
      <vt:lpstr>Kapitulli I (I.2)</vt:lpstr>
      <vt:lpstr>Kapitulli I (I.3)</vt:lpstr>
      <vt:lpstr>Kapitulli I (I.4)</vt:lpstr>
      <vt:lpstr>Kapitulli II (II.1)</vt:lpstr>
      <vt:lpstr>Kapitulli II (II.2)</vt:lpstr>
      <vt:lpstr>Kapitulli II (II.3)</vt:lpstr>
      <vt:lpstr>Kapitulli II (II.4)</vt:lpstr>
      <vt:lpstr>Kapitulli III (III.1)</vt:lpstr>
      <vt:lpstr>Kapitulli III (III.2)</vt:lpstr>
      <vt:lpstr>Kapitulli III (III.3)</vt:lpstr>
      <vt:lpstr>Kapitulli III (III.4) </vt:lpstr>
      <vt:lpstr>Kapitulli III (III.5)</vt:lpstr>
      <vt:lpstr>Kapitulli IV (IV.1)</vt:lpstr>
      <vt:lpstr>Kapitulli IV (IV.2)</vt:lpstr>
      <vt:lpstr>'Kapitulli I (I.1) '!Print_Area</vt:lpstr>
      <vt:lpstr>'Kapitulli I (I.2)'!Print_Area</vt:lpstr>
      <vt:lpstr>'Kapitulli II (II.2)'!Print_Area</vt:lpstr>
      <vt:lpstr>'Kapitulli II (II.3)'!Print_Area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Salla 914</dc:creator>
  <cp:lastModifiedBy>Donikë</cp:lastModifiedBy>
  <dcterms:created xsi:type="dcterms:W3CDTF">2020-08-18T12:29:22Z</dcterms:created>
  <dcterms:modified xsi:type="dcterms:W3CDTF">2021-01-18T13:46:00Z</dcterms:modified>
</cp:coreProperties>
</file>